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11760" windowHeight="5790" activeTab="1"/>
  </bookViews>
  <sheets>
    <sheet name="Info" sheetId="18" r:id="rId1"/>
    <sheet name="Stats" sheetId="14" r:id="rId2"/>
    <sheet name="Skills" sheetId="9" r:id="rId3"/>
    <sheet name="Spells" sheetId="16" r:id="rId4"/>
    <sheet name="Items" sheetId="11" r:id="rId5"/>
    <sheet name="Buildings Benefits" sheetId="4" r:id="rId6"/>
    <sheet name="Units" sheetId="3" r:id="rId7"/>
    <sheet name="Random_Info" sheetId="5" r:id="rId8"/>
    <sheet name="DATA" sheetId="15" r:id="rId9"/>
    <sheet name="DATA_CharismaCost" sheetId="17" r:id="rId10"/>
  </sheets>
  <calcPr calcId="145621"/>
</workbook>
</file>

<file path=xl/calcChain.xml><?xml version="1.0" encoding="utf-8"?>
<calcChain xmlns="http://schemas.openxmlformats.org/spreadsheetml/2006/main">
  <c r="AC38" i="14" l="1"/>
  <c r="AC26" i="14"/>
  <c r="F57" i="17"/>
  <c r="G57" i="17" s="1"/>
  <c r="E57" i="17"/>
  <c r="D57" i="17"/>
  <c r="F56" i="17"/>
  <c r="G56" i="17" s="1"/>
  <c r="D56" i="17"/>
  <c r="E56" i="17" s="1"/>
  <c r="AC35" i="14" l="1"/>
  <c r="AC44" i="14"/>
  <c r="AC29" i="14"/>
  <c r="F30" i="17"/>
  <c r="F18" i="17"/>
  <c r="G18" i="17"/>
  <c r="F17" i="17"/>
  <c r="G17" i="17" s="1"/>
  <c r="F16" i="17"/>
  <c r="G16" i="17" s="1"/>
  <c r="F15" i="17"/>
  <c r="G15" i="17" s="1"/>
  <c r="F19" i="17"/>
  <c r="G19" i="17" s="1"/>
  <c r="F20" i="17"/>
  <c r="F21" i="17"/>
  <c r="F22" i="17"/>
  <c r="F23" i="17"/>
  <c r="F24" i="17"/>
  <c r="G24" i="17" s="1"/>
  <c r="G21" i="17"/>
  <c r="F14" i="17"/>
  <c r="G14" i="17" s="1"/>
  <c r="F25" i="17"/>
  <c r="F6" i="17"/>
  <c r="F47" i="17"/>
  <c r="G47" i="17" s="1"/>
  <c r="F48" i="17"/>
  <c r="F49" i="17"/>
  <c r="F50" i="17"/>
  <c r="G50" i="17" s="1"/>
  <c r="F51" i="17"/>
  <c r="F52" i="17"/>
  <c r="G52" i="17"/>
  <c r="F54" i="17"/>
  <c r="F53" i="17"/>
  <c r="G53" i="17"/>
  <c r="G51" i="17"/>
  <c r="F46" i="17"/>
  <c r="G48" i="17"/>
  <c r="G46" i="17"/>
  <c r="G6" i="17"/>
  <c r="F7" i="17"/>
  <c r="G7" i="17"/>
  <c r="F28" i="17"/>
  <c r="F29" i="17"/>
  <c r="G29" i="17" s="1"/>
  <c r="F31" i="17"/>
  <c r="G31" i="17" s="1"/>
  <c r="F32" i="17"/>
  <c r="F33" i="17"/>
  <c r="F34" i="17"/>
  <c r="F35" i="17"/>
  <c r="F36" i="17"/>
  <c r="F37" i="17"/>
  <c r="G37" i="17" s="1"/>
  <c r="F38" i="17"/>
  <c r="G38" i="17" s="1"/>
  <c r="F39" i="17"/>
  <c r="G39" i="17" s="1"/>
  <c r="F40" i="17"/>
  <c r="F41" i="17"/>
  <c r="F42" i="17"/>
  <c r="G42" i="17" s="1"/>
  <c r="G41" i="17"/>
  <c r="G36" i="17"/>
  <c r="G33" i="17"/>
  <c r="G30" i="17"/>
  <c r="G34" i="17"/>
  <c r="G35" i="17"/>
  <c r="G40" i="17"/>
  <c r="G32" i="17"/>
  <c r="F27" i="17"/>
  <c r="G27" i="17" s="1"/>
  <c r="F26" i="17"/>
  <c r="G26" i="17" s="1"/>
  <c r="G25" i="17"/>
  <c r="F43" i="17"/>
  <c r="F44" i="17"/>
  <c r="F45" i="17"/>
  <c r="G28" i="17"/>
  <c r="G44" i="17"/>
  <c r="G45" i="17"/>
  <c r="G49" i="17"/>
  <c r="G43" i="17"/>
  <c r="G23" i="17"/>
  <c r="G22" i="17"/>
  <c r="F55" i="17"/>
  <c r="G55" i="17" s="1"/>
  <c r="D45" i="17"/>
  <c r="E45" i="17" s="1"/>
  <c r="E42" i="17"/>
  <c r="E43" i="17"/>
  <c r="E44" i="17"/>
  <c r="E52" i="17"/>
  <c r="D44" i="17"/>
  <c r="D43" i="17"/>
  <c r="D42" i="17"/>
  <c r="D52" i="17"/>
  <c r="G20" i="17"/>
  <c r="E15" i="17"/>
  <c r="E11" i="17"/>
  <c r="E7" i="17"/>
  <c r="D15" i="17"/>
  <c r="D14" i="17"/>
  <c r="D13" i="17"/>
  <c r="E14" i="17" s="1"/>
  <c r="D12" i="17"/>
  <c r="E12" i="17" s="1"/>
  <c r="D11" i="17"/>
  <c r="D10" i="17"/>
  <c r="D9" i="17"/>
  <c r="E10" i="17" s="1"/>
  <c r="D8" i="17"/>
  <c r="E8" i="17" s="1"/>
  <c r="D7" i="17"/>
  <c r="D6" i="17"/>
  <c r="D41" i="17"/>
  <c r="D40" i="17"/>
  <c r="D39" i="17"/>
  <c r="D38" i="17"/>
  <c r="D37" i="17"/>
  <c r="D36" i="17"/>
  <c r="D35" i="17"/>
  <c r="D34" i="17"/>
  <c r="D33" i="17"/>
  <c r="D32" i="17"/>
  <c r="D31" i="17"/>
  <c r="D30" i="17"/>
  <c r="D29" i="17"/>
  <c r="D28" i="17"/>
  <c r="D53" i="17"/>
  <c r="D51" i="17"/>
  <c r="D50" i="17"/>
  <c r="D49" i="17"/>
  <c r="D48" i="17"/>
  <c r="D47" i="17"/>
  <c r="D46" i="17"/>
  <c r="D27" i="17"/>
  <c r="D26" i="17"/>
  <c r="D25" i="17"/>
  <c r="D24" i="17"/>
  <c r="D23" i="17"/>
  <c r="D22" i="17"/>
  <c r="D21" i="17"/>
  <c r="D20" i="17"/>
  <c r="D19" i="17"/>
  <c r="D18" i="17"/>
  <c r="D17" i="17"/>
  <c r="D16" i="17"/>
  <c r="E16" i="17" s="1"/>
  <c r="F13" i="17"/>
  <c r="G13" i="17" s="1"/>
  <c r="F12" i="17"/>
  <c r="G12" i="17" s="1"/>
  <c r="F11" i="17"/>
  <c r="G11" i="17" s="1"/>
  <c r="D54" i="17"/>
  <c r="G54" i="17"/>
  <c r="D55" i="17"/>
  <c r="F10" i="17"/>
  <c r="G10" i="17" s="1"/>
  <c r="F9" i="17"/>
  <c r="G9" i="17" s="1"/>
  <c r="F8" i="17"/>
  <c r="G8" i="17" s="1"/>
  <c r="F5" i="17"/>
  <c r="G5" i="17" s="1"/>
  <c r="D5" i="17"/>
  <c r="E6" i="17" s="1"/>
  <c r="F4" i="17"/>
  <c r="G4" i="17" s="1"/>
  <c r="D4" i="17"/>
  <c r="F3" i="17"/>
  <c r="G3" i="17" s="1"/>
  <c r="BI46" i="15"/>
  <c r="BI47" i="15"/>
  <c r="BI48" i="15"/>
  <c r="BI49" i="15"/>
  <c r="BI50" i="15"/>
  <c r="BI53" i="15"/>
  <c r="BI54" i="15"/>
  <c r="BI55" i="15"/>
  <c r="BI56" i="15"/>
  <c r="BI57" i="15"/>
  <c r="BI58" i="15"/>
  <c r="BI59" i="15"/>
  <c r="BI60" i="15"/>
  <c r="BI61" i="15"/>
  <c r="BI62" i="15"/>
  <c r="AC27" i="14"/>
  <c r="AC30" i="14"/>
  <c r="AC32" i="14"/>
  <c r="AC40" i="14"/>
  <c r="E9" i="17" l="1"/>
  <c r="E13" i="17"/>
  <c r="E17" i="17"/>
  <c r="E36" i="17"/>
  <c r="E46" i="17"/>
  <c r="E35" i="17"/>
  <c r="E39" i="17"/>
  <c r="E34" i="17"/>
  <c r="E38" i="17"/>
  <c r="E47" i="17"/>
  <c r="E40" i="17"/>
  <c r="E37" i="17"/>
  <c r="E41" i="17"/>
  <c r="E54" i="17"/>
  <c r="E31" i="17"/>
  <c r="E30" i="17"/>
  <c r="E32" i="17"/>
  <c r="E48" i="17"/>
  <c r="E49" i="17"/>
  <c r="E33" i="17"/>
  <c r="E25" i="17"/>
  <c r="E19" i="17"/>
  <c r="E29" i="17"/>
  <c r="E20" i="17"/>
  <c r="E22" i="17"/>
  <c r="E26" i="17"/>
  <c r="E50" i="17"/>
  <c r="E18" i="17"/>
  <c r="E23" i="17"/>
  <c r="E27" i="17"/>
  <c r="E51" i="17"/>
  <c r="E21" i="17"/>
  <c r="E24" i="17"/>
  <c r="E28" i="17"/>
  <c r="E53" i="17"/>
  <c r="E5" i="17"/>
  <c r="E55" i="17"/>
  <c r="AC43" i="14"/>
  <c r="B105" i="9" l="1"/>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18" i="9"/>
  <c r="B40" i="9"/>
  <c r="B39" i="9"/>
  <c r="B38" i="9"/>
  <c r="B37" i="9"/>
  <c r="B36" i="9"/>
  <c r="B35" i="9"/>
  <c r="B34" i="9"/>
  <c r="B19" i="9"/>
  <c r="B33" i="9"/>
  <c r="B26" i="9"/>
  <c r="B27" i="9"/>
  <c r="B32" i="9"/>
  <c r="B10" i="9"/>
  <c r="B31" i="9"/>
  <c r="B30" i="9"/>
  <c r="B8" i="9"/>
  <c r="B13" i="9"/>
  <c r="B14" i="9"/>
  <c r="B16" i="9"/>
  <c r="B9" i="9"/>
  <c r="B24" i="9"/>
  <c r="B22" i="9"/>
  <c r="B25" i="9"/>
  <c r="B29" i="9"/>
  <c r="B23" i="9"/>
  <c r="B28" i="9"/>
  <c r="B7" i="9"/>
  <c r="B12" i="9"/>
  <c r="B6" i="9"/>
  <c r="B15" i="9"/>
  <c r="B20" i="9"/>
  <c r="B21" i="9"/>
  <c r="B11" i="9"/>
  <c r="B17" i="9"/>
  <c r="AF8" i="14"/>
  <c r="AE30" i="5"/>
  <c r="W28" i="5"/>
  <c r="S30" i="5"/>
  <c r="AC34" i="14"/>
  <c r="AC33" i="14"/>
  <c r="W17" i="5"/>
  <c r="W18" i="5"/>
  <c r="W19" i="5"/>
  <c r="W20" i="5"/>
  <c r="W21" i="5"/>
  <c r="W22" i="5"/>
  <c r="W23" i="5"/>
  <c r="W24" i="5"/>
  <c r="W25" i="5"/>
  <c r="W26" i="5"/>
  <c r="W27" i="5"/>
  <c r="W29" i="5"/>
  <c r="W30" i="5"/>
  <c r="W31" i="5"/>
  <c r="W32" i="5"/>
  <c r="W33" i="5"/>
  <c r="W34" i="5"/>
  <c r="W35" i="5"/>
  <c r="W36" i="5"/>
  <c r="S36" i="5"/>
  <c r="S35" i="5"/>
  <c r="S34" i="5"/>
  <c r="S33" i="5"/>
  <c r="S32" i="5"/>
  <c r="S31" i="5"/>
  <c r="S29" i="5"/>
  <c r="S28" i="5"/>
  <c r="S27" i="5"/>
  <c r="S26" i="5"/>
  <c r="S25" i="5"/>
  <c r="S24" i="5"/>
  <c r="S23" i="5"/>
  <c r="S22" i="5"/>
  <c r="S21" i="5"/>
  <c r="S20" i="5"/>
  <c r="S19" i="5"/>
  <c r="S18" i="5"/>
  <c r="S17" i="5"/>
  <c r="AE45" i="5"/>
  <c r="AE44" i="5"/>
  <c r="AE43" i="5"/>
  <c r="AE42" i="5"/>
  <c r="AE41" i="5"/>
  <c r="AE40" i="5"/>
  <c r="AE39" i="5"/>
  <c r="AE38" i="5"/>
  <c r="AE37" i="5"/>
  <c r="AE36" i="5"/>
  <c r="AE35" i="5"/>
  <c r="AE34" i="5"/>
  <c r="AE33" i="5"/>
  <c r="AE32" i="5"/>
  <c r="AE31" i="5"/>
  <c r="AE29" i="5"/>
  <c r="AE28" i="5"/>
  <c r="AE27" i="5"/>
  <c r="AE26" i="5"/>
  <c r="AE25" i="5"/>
  <c r="AE24" i="5"/>
  <c r="AE23" i="5"/>
  <c r="AE22" i="5"/>
  <c r="AE21" i="5"/>
  <c r="AE20" i="5"/>
  <c r="AE19" i="5"/>
  <c r="AE18" i="5"/>
  <c r="AE17" i="5"/>
  <c r="AE16" i="5"/>
  <c r="AA65" i="5"/>
  <c r="AA64" i="5"/>
  <c r="AA63" i="5"/>
  <c r="AA62" i="5"/>
  <c r="AA61" i="5"/>
  <c r="AA60" i="5"/>
  <c r="AA59" i="5"/>
  <c r="AA58" i="5"/>
  <c r="AA57" i="5"/>
  <c r="AA56" i="5"/>
  <c r="AA55" i="5"/>
  <c r="AA54" i="5"/>
  <c r="AA53" i="5"/>
  <c r="AA52" i="5"/>
  <c r="AA51" i="5"/>
  <c r="AA50" i="5"/>
  <c r="AA49" i="5"/>
  <c r="AA48" i="5"/>
  <c r="AA47" i="5"/>
  <c r="AA46" i="5"/>
  <c r="AA45" i="5"/>
  <c r="AA44" i="5"/>
  <c r="AA43" i="5"/>
  <c r="AA42" i="5"/>
  <c r="AA41" i="5"/>
  <c r="AA40" i="5"/>
  <c r="AA39" i="5"/>
  <c r="AA38" i="5"/>
  <c r="AA37" i="5"/>
  <c r="AA36" i="5"/>
  <c r="AA35" i="5"/>
  <c r="AA34" i="5"/>
  <c r="AA33" i="5"/>
  <c r="AA32" i="5"/>
  <c r="AA31" i="5"/>
  <c r="AA30" i="5"/>
  <c r="AA29" i="5"/>
  <c r="AA28" i="5"/>
  <c r="AA27" i="5"/>
  <c r="AA26" i="5"/>
  <c r="AA25" i="5"/>
  <c r="AA24" i="5"/>
  <c r="AA23" i="5"/>
  <c r="AA22" i="5"/>
  <c r="AA21" i="5"/>
  <c r="AA20" i="5"/>
  <c r="AA19" i="5"/>
  <c r="AA18" i="5"/>
  <c r="AA17" i="5"/>
  <c r="AA16" i="5"/>
  <c r="S16" i="5"/>
  <c r="W16" i="5"/>
  <c r="AO41" i="15"/>
  <c r="AC28" i="14"/>
  <c r="AC45" i="14"/>
  <c r="AF21" i="14"/>
  <c r="AF20" i="14"/>
  <c r="AF19" i="14"/>
  <c r="AF18" i="14"/>
  <c r="AF17" i="14"/>
  <c r="AF16" i="14"/>
  <c r="AF15" i="14"/>
  <c r="AF14" i="14"/>
  <c r="AF13" i="14"/>
  <c r="AF12" i="14"/>
  <c r="AF11" i="14"/>
  <c r="AF10" i="14"/>
  <c r="AM44" i="15"/>
  <c r="AM46" i="15"/>
  <c r="AM45" i="15"/>
  <c r="AM43" i="15"/>
  <c r="AW41" i="15"/>
  <c r="AC36" i="14"/>
  <c r="BF40" i="15"/>
  <c r="BF39" i="15"/>
  <c r="BF38" i="15"/>
  <c r="BF37" i="15"/>
  <c r="BF41" i="15"/>
  <c r="BE40" i="15"/>
  <c r="BE39" i="15"/>
  <c r="BE38" i="15"/>
  <c r="BE37" i="15"/>
  <c r="BE41" i="15"/>
  <c r="BD41" i="15"/>
  <c r="BD40" i="15"/>
  <c r="BD39" i="15"/>
  <c r="BD38" i="15"/>
  <c r="BD37" i="15"/>
  <c r="BC40" i="15"/>
  <c r="BC39" i="15"/>
  <c r="BC38" i="15"/>
  <c r="BC37" i="15"/>
  <c r="BC41" i="15"/>
  <c r="BB40" i="15"/>
  <c r="BB39" i="15"/>
  <c r="BB38" i="15"/>
  <c r="BB37" i="15"/>
  <c r="BB41" i="15"/>
  <c r="BA40" i="15"/>
  <c r="BA39" i="15"/>
  <c r="BA38" i="15"/>
  <c r="BA37" i="15"/>
  <c r="BA41" i="15"/>
  <c r="AZ40" i="15"/>
  <c r="AZ39" i="15"/>
  <c r="AZ38" i="15"/>
  <c r="AZ37" i="15"/>
  <c r="AZ41" i="15"/>
  <c r="AY40" i="15"/>
  <c r="AY39" i="15"/>
  <c r="AY38" i="15"/>
  <c r="AY37" i="15"/>
  <c r="AY41" i="15"/>
  <c r="AX40" i="15"/>
  <c r="AX39" i="15"/>
  <c r="AX38" i="15"/>
  <c r="AX37" i="15"/>
  <c r="AX41" i="15"/>
  <c r="AT40" i="15"/>
  <c r="AT39" i="15"/>
  <c r="AT38" i="15"/>
  <c r="AT37" i="15"/>
  <c r="AT41" i="15"/>
  <c r="AW40" i="15"/>
  <c r="AW39" i="15"/>
  <c r="AW38" i="15"/>
  <c r="AW37" i="15"/>
  <c r="AU40" i="15"/>
  <c r="AU39" i="15"/>
  <c r="AU38" i="15"/>
  <c r="AU37" i="15"/>
  <c r="AU41" i="15"/>
  <c r="AV41" i="15"/>
  <c r="AV40" i="15"/>
  <c r="AV38" i="15"/>
  <c r="AV37" i="15"/>
  <c r="AV39" i="15"/>
  <c r="AS41" i="15"/>
  <c r="AR41" i="15"/>
  <c r="AP41" i="15"/>
  <c r="AN41" i="15"/>
  <c r="AM41" i="15"/>
  <c r="AL41" i="15"/>
  <c r="AQ41" i="15"/>
  <c r="AF9" i="14"/>
  <c r="AC31" i="14"/>
  <c r="AC42" i="14"/>
  <c r="AC41" i="14"/>
  <c r="AC39" i="14"/>
  <c r="AC37" i="14"/>
  <c r="AT36" i="15"/>
  <c r="AT35" i="15"/>
  <c r="AT34" i="15"/>
  <c r="AT33" i="15"/>
  <c r="AT32" i="15"/>
  <c r="AT31" i="15"/>
  <c r="AT30" i="15"/>
  <c r="AT29" i="15"/>
  <c r="AT28" i="15"/>
  <c r="AT27" i="15"/>
  <c r="AT26" i="15"/>
  <c r="AT25" i="15"/>
  <c r="AT24" i="15"/>
  <c r="AT23" i="15"/>
  <c r="AT22" i="15"/>
  <c r="AT21" i="15"/>
  <c r="AT20" i="15"/>
  <c r="AT19" i="15"/>
  <c r="AT18" i="15"/>
  <c r="AT17" i="15"/>
  <c r="AT16" i="15"/>
  <c r="AT15" i="15"/>
  <c r="AT14" i="15"/>
  <c r="AT13" i="15"/>
  <c r="AT12" i="15"/>
  <c r="AT11" i="15"/>
  <c r="AT10" i="15"/>
  <c r="AT9" i="15"/>
  <c r="AT8" i="15"/>
  <c r="AT7" i="15"/>
  <c r="AT6" i="15"/>
  <c r="AT5" i="15"/>
  <c r="AT4" i="15"/>
  <c r="AO40" i="15"/>
  <c r="AQ36" i="15"/>
  <c r="AQ35" i="15"/>
  <c r="AQ34" i="15"/>
  <c r="AQ33" i="15"/>
  <c r="AQ32" i="15"/>
  <c r="AQ31" i="15"/>
  <c r="AQ30" i="15"/>
  <c r="AQ29" i="15"/>
  <c r="AQ28" i="15"/>
  <c r="AQ27" i="15"/>
  <c r="AQ26" i="15"/>
  <c r="AQ25" i="15"/>
  <c r="AQ24" i="15"/>
  <c r="AQ23" i="15"/>
  <c r="AQ22" i="15"/>
  <c r="AQ21" i="15"/>
  <c r="AQ20" i="15"/>
  <c r="AQ19" i="15"/>
  <c r="AQ18" i="15"/>
  <c r="AQ17" i="15"/>
  <c r="AQ16" i="15"/>
  <c r="AQ15" i="15"/>
  <c r="AQ14" i="15"/>
  <c r="AQ13" i="15"/>
  <c r="AQ12" i="15"/>
  <c r="AQ11" i="15"/>
  <c r="AQ10" i="15"/>
  <c r="AQ9" i="15"/>
  <c r="AQ8" i="15"/>
  <c r="AQ7" i="15"/>
  <c r="AQ6" i="15"/>
  <c r="AQ5" i="15"/>
  <c r="AQ4" i="15"/>
  <c r="AO36" i="15"/>
  <c r="AO35" i="15"/>
  <c r="AO34" i="15"/>
  <c r="AO33" i="15"/>
  <c r="AO32" i="15"/>
  <c r="AO31" i="15"/>
  <c r="AO30" i="15"/>
  <c r="AO29" i="15"/>
  <c r="AO28" i="15"/>
  <c r="AO27" i="15"/>
  <c r="AO26" i="15"/>
  <c r="AO25" i="15"/>
  <c r="AO24" i="15"/>
  <c r="AO23" i="15"/>
  <c r="AO22" i="15"/>
  <c r="AO21" i="15"/>
  <c r="AO20" i="15"/>
  <c r="AO19" i="15"/>
  <c r="AO18" i="15"/>
  <c r="AO17" i="15"/>
  <c r="AO16" i="15"/>
  <c r="AO15" i="15"/>
  <c r="AO14" i="15"/>
  <c r="AO13" i="15"/>
  <c r="AO12" i="15"/>
  <c r="AO11" i="15"/>
  <c r="AO10" i="15"/>
  <c r="AO9" i="15"/>
  <c r="AO8" i="15"/>
  <c r="AO7" i="15"/>
  <c r="AO6" i="15"/>
  <c r="AO5" i="15"/>
  <c r="AO4" i="15"/>
  <c r="AO39" i="15"/>
  <c r="AO38" i="15"/>
  <c r="AO37" i="15"/>
  <c r="AR39" i="15"/>
  <c r="AR38" i="15"/>
  <c r="AR37" i="15"/>
  <c r="AR36" i="15"/>
  <c r="AR35" i="15"/>
  <c r="AR34" i="15"/>
  <c r="AR33" i="15"/>
  <c r="AR32" i="15"/>
  <c r="AR31" i="15"/>
  <c r="AR30" i="15"/>
  <c r="AR29" i="15"/>
  <c r="AR28" i="15"/>
  <c r="AR27" i="15"/>
  <c r="AR26" i="15"/>
  <c r="AR25" i="15"/>
  <c r="AR24" i="15"/>
  <c r="AR23" i="15"/>
  <c r="AR22" i="15"/>
  <c r="AR21" i="15"/>
  <c r="AR20" i="15"/>
  <c r="AR19" i="15"/>
  <c r="AR18" i="15"/>
  <c r="AR17" i="15"/>
  <c r="AR16" i="15"/>
  <c r="AR15" i="15"/>
  <c r="AR14" i="15"/>
  <c r="AR13" i="15"/>
  <c r="AR12" i="15"/>
  <c r="AR11" i="15"/>
  <c r="AR10" i="15"/>
  <c r="AR9" i="15"/>
  <c r="AR8" i="15"/>
  <c r="AR7" i="15"/>
  <c r="AR6" i="15"/>
  <c r="AR5" i="15"/>
  <c r="AR4" i="15"/>
  <c r="AR40" i="15"/>
  <c r="AQ40" i="15"/>
  <c r="AQ39" i="15"/>
  <c r="AQ37" i="15"/>
  <c r="AQ38" i="15"/>
  <c r="AP40" i="15"/>
  <c r="AM39" i="15"/>
  <c r="AM38" i="15"/>
  <c r="AM37" i="15"/>
  <c r="AM36" i="15"/>
  <c r="AM35" i="15"/>
  <c r="AM34" i="15"/>
  <c r="AM33" i="15"/>
  <c r="AM32" i="15"/>
  <c r="AM31" i="15"/>
  <c r="AM30" i="15"/>
  <c r="AM29" i="15"/>
  <c r="AM28" i="15"/>
  <c r="AM27" i="15"/>
  <c r="AM26" i="15"/>
  <c r="AM25" i="15"/>
  <c r="AM24" i="15"/>
  <c r="AM23" i="15"/>
  <c r="AM22" i="15"/>
  <c r="AM21" i="15"/>
  <c r="AM20" i="15"/>
  <c r="AM19" i="15"/>
  <c r="AM18" i="15"/>
  <c r="AM17" i="15"/>
  <c r="AM16" i="15"/>
  <c r="AM15" i="15"/>
  <c r="AM14" i="15"/>
  <c r="AM13" i="15"/>
  <c r="AM12" i="15"/>
  <c r="AM11" i="15"/>
  <c r="AM10" i="15"/>
  <c r="AM9" i="15"/>
  <c r="AM8" i="15"/>
  <c r="AM7" i="15"/>
  <c r="AM6" i="15"/>
  <c r="AM5" i="15"/>
  <c r="AM4" i="15"/>
  <c r="AM40" i="15"/>
  <c r="AL40" i="15"/>
  <c r="AS40" i="15"/>
  <c r="AN40" i="15"/>
  <c r="AP39" i="15"/>
  <c r="AL39" i="15"/>
  <c r="AS39" i="15"/>
  <c r="AN39" i="15"/>
  <c r="AP38" i="15"/>
  <c r="AL38" i="15"/>
  <c r="AS38" i="15"/>
  <c r="AN38" i="15"/>
  <c r="AP37" i="15"/>
  <c r="AL37" i="15"/>
  <c r="AS37" i="15"/>
  <c r="AN37" i="15"/>
  <c r="AC25" i="14"/>
  <c r="AC24" i="14"/>
  <c r="AF7" i="14" l="1"/>
  <c r="AF6" i="14"/>
  <c r="AP4" i="15" l="1"/>
  <c r="AL4" i="15"/>
  <c r="AP12" i="15"/>
  <c r="AL12" i="15"/>
  <c r="AS12" i="15"/>
  <c r="AN12" i="15"/>
  <c r="AP11" i="15"/>
  <c r="AL11" i="15"/>
  <c r="AS11" i="15"/>
  <c r="AN11" i="15"/>
  <c r="AP30" i="15"/>
  <c r="AS30" i="15"/>
  <c r="AL30" i="15"/>
  <c r="AN30" i="15"/>
  <c r="AP29" i="15"/>
  <c r="AL29" i="15"/>
  <c r="AS29" i="15"/>
  <c r="AN29" i="15"/>
  <c r="AP28" i="15"/>
  <c r="AL28" i="15"/>
  <c r="AS28" i="15"/>
  <c r="AN28" i="15"/>
  <c r="AP27" i="15"/>
  <c r="AS27" i="15"/>
  <c r="AL27" i="15"/>
  <c r="AN27" i="15"/>
  <c r="AP26" i="15"/>
  <c r="AL26" i="15"/>
  <c r="AS26" i="15"/>
  <c r="AN26" i="15"/>
  <c r="AP25" i="15"/>
  <c r="AL25" i="15"/>
  <c r="AS25" i="15"/>
  <c r="AN25" i="15"/>
  <c r="AP22" i="15"/>
  <c r="AP21" i="15"/>
  <c r="AP20" i="15"/>
  <c r="AP19" i="15"/>
  <c r="AP18" i="15"/>
  <c r="AP17" i="15"/>
  <c r="AP16" i="15"/>
  <c r="AP15" i="15"/>
  <c r="AP14" i="15"/>
  <c r="AP13" i="15"/>
  <c r="AP10" i="15"/>
  <c r="AP9" i="15"/>
  <c r="AP8" i="15"/>
  <c r="AP7" i="15"/>
  <c r="AP6" i="15"/>
  <c r="AP31" i="15"/>
  <c r="AP23" i="15"/>
  <c r="AP5" i="15"/>
  <c r="AP36" i="15"/>
  <c r="AP35" i="15"/>
  <c r="AP34" i="15"/>
  <c r="AP33" i="15"/>
  <c r="AP32" i="15"/>
  <c r="AP24" i="15"/>
  <c r="AL24" i="15"/>
  <c r="AS24" i="15"/>
  <c r="AN24" i="15"/>
  <c r="AL22" i="15"/>
  <c r="AS22" i="15"/>
  <c r="AN22" i="15"/>
  <c r="AL21" i="15"/>
  <c r="AS21" i="15"/>
  <c r="AN21" i="15"/>
  <c r="AL20" i="15"/>
  <c r="AS20" i="15"/>
  <c r="AN20" i="15"/>
  <c r="AL19" i="15"/>
  <c r="AS19" i="15"/>
  <c r="AN19" i="15"/>
  <c r="AL14" i="15"/>
  <c r="AS14" i="15"/>
  <c r="AN14" i="15"/>
  <c r="AL18" i="15"/>
  <c r="AS18" i="15"/>
  <c r="AN18" i="15"/>
  <c r="AL17" i="15"/>
  <c r="AL16" i="15"/>
  <c r="AS17" i="15"/>
  <c r="AN17" i="15"/>
  <c r="AS16" i="15"/>
  <c r="AN16" i="15"/>
  <c r="AL15" i="15"/>
  <c r="AS15" i="15"/>
  <c r="AN15" i="15"/>
  <c r="AL13" i="15"/>
  <c r="AS13" i="15"/>
  <c r="AN13" i="15"/>
  <c r="AL10" i="15"/>
  <c r="AS10" i="15"/>
  <c r="AN10" i="15"/>
  <c r="AL9" i="15"/>
  <c r="AS9" i="15"/>
  <c r="AN9" i="15"/>
  <c r="AL8" i="15"/>
  <c r="AS8" i="15"/>
  <c r="AN8" i="15"/>
  <c r="AL7" i="15"/>
  <c r="AS7" i="15"/>
  <c r="AN7" i="15"/>
  <c r="AL6" i="15"/>
  <c r="AS6" i="15"/>
  <c r="AN6" i="15"/>
  <c r="AS4" i="15"/>
  <c r="AN4" i="15"/>
  <c r="AS5" i="15"/>
  <c r="AN5" i="15"/>
  <c r="AL5" i="15"/>
  <c r="AN31" i="15"/>
  <c r="AN32" i="15"/>
  <c r="AN33" i="15"/>
  <c r="AN34" i="15"/>
  <c r="AN35" i="15"/>
  <c r="AS23" i="15"/>
  <c r="AN23" i="15"/>
  <c r="AL23" i="15"/>
  <c r="AL36" i="15"/>
  <c r="AS36" i="15"/>
  <c r="AN36" i="15"/>
  <c r="AL35" i="15"/>
  <c r="AL34" i="15"/>
  <c r="AL33" i="15"/>
  <c r="AL32" i="15"/>
  <c r="AL31" i="15"/>
  <c r="AS35" i="15"/>
  <c r="AS33" i="15"/>
  <c r="AS32" i="15"/>
  <c r="AS31" i="15"/>
  <c r="AS34" i="15"/>
  <c r="BJ49" i="9"/>
  <c r="BH49" i="9"/>
  <c r="BB49" i="9"/>
  <c r="BJ48" i="9"/>
  <c r="BH48" i="9"/>
  <c r="BB48" i="9"/>
  <c r="BJ47" i="9"/>
  <c r="BH47" i="9"/>
  <c r="BB47" i="9"/>
  <c r="BJ46" i="9"/>
  <c r="BH46" i="9"/>
  <c r="BB46" i="9"/>
  <c r="BJ45" i="9"/>
  <c r="BH45" i="9"/>
  <c r="BB45" i="9"/>
  <c r="BJ44" i="9"/>
  <c r="BH44" i="9"/>
  <c r="BB44" i="9"/>
  <c r="BJ43" i="9"/>
  <c r="BH43" i="9"/>
  <c r="BB43" i="9"/>
  <c r="BJ42" i="9"/>
  <c r="BH42" i="9"/>
  <c r="BB42" i="9"/>
  <c r="BJ41" i="9"/>
  <c r="BH41" i="9"/>
  <c r="BB41" i="9"/>
  <c r="BJ40" i="9"/>
  <c r="BH40" i="9"/>
  <c r="BB40" i="9"/>
  <c r="BJ39" i="9"/>
  <c r="BH39" i="9"/>
  <c r="BB39" i="9"/>
  <c r="BJ38" i="9"/>
  <c r="BH38" i="9"/>
  <c r="BB38" i="9"/>
  <c r="BJ37" i="9"/>
  <c r="BH37" i="9"/>
  <c r="BB37" i="9"/>
  <c r="BJ36" i="9"/>
  <c r="BH36" i="9"/>
  <c r="BB36" i="9"/>
  <c r="BJ35" i="9"/>
  <c r="BH35" i="9"/>
  <c r="BB35" i="9"/>
  <c r="BJ34" i="9"/>
  <c r="BH34" i="9"/>
  <c r="BB34" i="9"/>
  <c r="BJ33" i="9"/>
  <c r="BH33" i="9"/>
  <c r="BB33" i="9"/>
  <c r="BJ32" i="9"/>
  <c r="BH32" i="9"/>
  <c r="BB32" i="9"/>
  <c r="BJ31" i="9"/>
  <c r="BH31" i="9"/>
  <c r="BB31" i="9"/>
  <c r="BJ30" i="9"/>
  <c r="BH30" i="9"/>
  <c r="BB30" i="9"/>
  <c r="BJ29" i="9"/>
  <c r="BH29" i="9"/>
  <c r="BB29" i="9"/>
  <c r="BD49" i="9"/>
  <c r="BD46" i="9"/>
  <c r="BD45" i="9"/>
  <c r="BD44" i="9"/>
  <c r="BD43" i="9"/>
  <c r="BD42" i="9"/>
  <c r="BD41" i="9"/>
  <c r="BD40" i="9"/>
  <c r="BD39" i="9"/>
  <c r="BD38" i="9"/>
  <c r="BD36" i="9"/>
  <c r="BD35" i="9"/>
  <c r="BD34" i="9"/>
  <c r="BD33" i="9"/>
  <c r="BD32" i="9"/>
  <c r="BD31" i="9"/>
  <c r="BD30" i="9"/>
  <c r="BD29" i="9"/>
  <c r="BD28" i="9"/>
  <c r="BD27" i="9"/>
  <c r="BD26" i="9"/>
  <c r="BF49" i="9"/>
  <c r="BF48" i="9"/>
  <c r="BF47" i="9"/>
  <c r="BF46" i="9"/>
  <c r="BF45" i="9"/>
  <c r="BF44" i="9"/>
  <c r="BF43" i="9"/>
  <c r="BF42" i="9"/>
  <c r="BF41" i="9"/>
  <c r="BF40" i="9"/>
  <c r="BF39" i="9"/>
  <c r="BF38" i="9"/>
  <c r="BF37" i="9"/>
  <c r="BF36" i="9"/>
  <c r="BF35" i="9"/>
  <c r="BF34" i="9"/>
  <c r="BF33" i="9"/>
  <c r="BF32" i="9"/>
  <c r="BF31" i="9"/>
  <c r="BF30" i="9"/>
  <c r="BF29" i="9"/>
  <c r="BF28" i="9"/>
  <c r="BF27" i="9"/>
  <c r="BF26" i="9"/>
  <c r="BF25" i="9"/>
  <c r="BJ28" i="9"/>
  <c r="BH28" i="9"/>
  <c r="BB28" i="9"/>
  <c r="BJ27" i="9"/>
  <c r="BH27" i="9"/>
  <c r="BB27" i="9"/>
  <c r="BJ26" i="9"/>
  <c r="BH26" i="9"/>
  <c r="BB26" i="9"/>
  <c r="BJ25" i="9"/>
  <c r="BF24" i="9"/>
  <c r="BH25" i="9"/>
  <c r="BB25" i="9"/>
  <c r="BJ24" i="9"/>
  <c r="BH24" i="9"/>
  <c r="BB24" i="9"/>
  <c r="BJ23" i="9"/>
  <c r="BH23" i="9"/>
  <c r="BF23" i="9"/>
  <c r="BD23" i="9"/>
  <c r="BB23" i="9"/>
  <c r="BJ22" i="9"/>
  <c r="BJ21" i="9"/>
  <c r="BJ20" i="9"/>
  <c r="BJ19" i="9"/>
  <c r="BJ18" i="9"/>
  <c r="BJ17" i="9"/>
  <c r="BJ16" i="9"/>
  <c r="BJ15" i="9"/>
  <c r="BJ14" i="9"/>
  <c r="BJ13" i="9"/>
  <c r="BJ12" i="9"/>
  <c r="BJ11" i="9"/>
  <c r="BJ10" i="9"/>
  <c r="BJ9" i="9"/>
  <c r="BJ8" i="9"/>
  <c r="BJ7" i="9"/>
  <c r="BJ6" i="9"/>
  <c r="BH22" i="9"/>
  <c r="BH21" i="9"/>
  <c r="BH20" i="9"/>
  <c r="BH19" i="9"/>
  <c r="BH18" i="9"/>
  <c r="BH17" i="9"/>
  <c r="BH16" i="9"/>
  <c r="BH15" i="9"/>
  <c r="BH14" i="9"/>
  <c r="BH13" i="9"/>
  <c r="BH12" i="9"/>
  <c r="BH11" i="9"/>
  <c r="BH10" i="9"/>
  <c r="BH9" i="9"/>
  <c r="BH8" i="9"/>
  <c r="BH7" i="9"/>
  <c r="BH6" i="9"/>
  <c r="BF22" i="9"/>
  <c r="BF21" i="9"/>
  <c r="BF20" i="9"/>
  <c r="BF19" i="9"/>
  <c r="BF18" i="9"/>
  <c r="BF17" i="9"/>
  <c r="BF16" i="9"/>
  <c r="BF15" i="9"/>
  <c r="BF14" i="9"/>
  <c r="BF13" i="9"/>
  <c r="BF12" i="9"/>
  <c r="BF11" i="9"/>
  <c r="BF10" i="9"/>
  <c r="BF9" i="9"/>
  <c r="BF8" i="9"/>
  <c r="BF7" i="9"/>
  <c r="BF6" i="9"/>
  <c r="BD22" i="9"/>
  <c r="BD21" i="9"/>
  <c r="BD20" i="9"/>
  <c r="BD19" i="9"/>
  <c r="BD18" i="9"/>
  <c r="BD17" i="9"/>
  <c r="BD16" i="9"/>
  <c r="BD15" i="9"/>
  <c r="BD14" i="9"/>
  <c r="BD13" i="9"/>
  <c r="BD12" i="9"/>
  <c r="BD11" i="9"/>
  <c r="BD10" i="9"/>
  <c r="BD9" i="9"/>
  <c r="BD8" i="9"/>
  <c r="BD7" i="9"/>
  <c r="BD6" i="9"/>
  <c r="BB7" i="9"/>
  <c r="BB8" i="9"/>
  <c r="BB9" i="9"/>
  <c r="BB10" i="9"/>
  <c r="BB11" i="9"/>
  <c r="BB12" i="9"/>
  <c r="BB13" i="9"/>
  <c r="BB14" i="9"/>
  <c r="BB15" i="9"/>
  <c r="BB16" i="9"/>
  <c r="BB17" i="9"/>
  <c r="BB18" i="9"/>
  <c r="BB19" i="9"/>
  <c r="BB20" i="9"/>
  <c r="BB21" i="9"/>
  <c r="BB22" i="9"/>
  <c r="BB6" i="9"/>
</calcChain>
</file>

<file path=xl/sharedStrings.xml><?xml version="1.0" encoding="utf-8"?>
<sst xmlns="http://schemas.openxmlformats.org/spreadsheetml/2006/main" count="8908" uniqueCount="2176">
  <si>
    <t>Barbarian</t>
  </si>
  <si>
    <t>Daemon</t>
  </si>
  <si>
    <t>Dark Dwarf</t>
  </si>
  <si>
    <t>Dwarf</t>
  </si>
  <si>
    <t>Empire</t>
  </si>
  <si>
    <t>Fey</t>
  </si>
  <si>
    <t>High Elf</t>
  </si>
  <si>
    <t>Minotaur</t>
  </si>
  <si>
    <t>Orc</t>
  </si>
  <si>
    <t>Plaguelord</t>
  </si>
  <si>
    <t>Ssrathi</t>
  </si>
  <si>
    <t>Swarm</t>
  </si>
  <si>
    <t>Wood Elf</t>
  </si>
  <si>
    <t>X</t>
  </si>
  <si>
    <t>Name</t>
  </si>
  <si>
    <t>Combat</t>
  </si>
  <si>
    <t>Life</t>
  </si>
  <si>
    <t>Speed</t>
  </si>
  <si>
    <t>Range</t>
  </si>
  <si>
    <t>Armor</t>
  </si>
  <si>
    <t>Resistance</t>
  </si>
  <si>
    <t>Build Time</t>
  </si>
  <si>
    <t>Build Skill</t>
  </si>
  <si>
    <t>Setup Points</t>
  </si>
  <si>
    <t>Army Points</t>
  </si>
  <si>
    <t>Strong vs.</t>
  </si>
  <si>
    <t>Weak vs.</t>
  </si>
  <si>
    <t>Cost</t>
  </si>
  <si>
    <t>Battering Ram</t>
  </si>
  <si>
    <t>--</t>
  </si>
  <si>
    <t>100 100</t>
  </si>
  <si>
    <t>10x damage vs. Buildings</t>
  </si>
  <si>
    <t>Giant Ant</t>
  </si>
  <si>
    <t>Can be put into mines</t>
  </si>
  <si>
    <t>Kobold</t>
  </si>
  <si>
    <t>Poison, Can be put into mines</t>
  </si>
  <si>
    <t>Peasant</t>
  </si>
  <si>
    <t>Sylph</t>
  </si>
  <si>
    <t>Fast attack speed</t>
  </si>
  <si>
    <t>Thrall</t>
  </si>
  <si>
    <t>Wisp</t>
  </si>
  <si>
    <t>Cannot be put into mines</t>
  </si>
  <si>
    <t>Spears can 'carry through' and hit multiple targets</t>
  </si>
  <si>
    <t>Bat</t>
  </si>
  <si>
    <t>Only counts half a point towards your army limit</t>
  </si>
  <si>
    <t>Bone Catapult</t>
  </si>
  <si>
    <t>120 80</t>
  </si>
  <si>
    <t>Splash damage</t>
  </si>
  <si>
    <t>Catapult</t>
  </si>
  <si>
    <t>120 60</t>
  </si>
  <si>
    <t>Chameleon</t>
  </si>
  <si>
    <t>Poison, Casts invisibility (35 mana), Can be put into mines</t>
  </si>
  <si>
    <t>Dragonfly</t>
  </si>
  <si>
    <t>10 10</t>
  </si>
  <si>
    <t>Poison</t>
  </si>
  <si>
    <t>Dwarf Runner</t>
  </si>
  <si>
    <t>Resistant to missiles</t>
  </si>
  <si>
    <t>Engineer</t>
  </si>
  <si>
    <t>40 40</t>
  </si>
  <si>
    <t>Casts earthpower (40 mana), Counts as 2 men when put in a mine</t>
  </si>
  <si>
    <t>Goblin</t>
  </si>
  <si>
    <t>Disease</t>
  </si>
  <si>
    <t>Gobshooter</t>
  </si>
  <si>
    <t>300 300</t>
  </si>
  <si>
    <t>Splash damage, Goblins will occasionally get back up and join your army</t>
  </si>
  <si>
    <t>Imp</t>
  </si>
  <si>
    <t>Oakman</t>
  </si>
  <si>
    <t>Quasit</t>
  </si>
  <si>
    <t>30 30</t>
  </si>
  <si>
    <t>Skeleton</t>
  </si>
  <si>
    <t>14 14</t>
  </si>
  <si>
    <t>Sprite</t>
  </si>
  <si>
    <t>Squire</t>
  </si>
  <si>
    <t>Zombie</t>
  </si>
  <si>
    <t>Disease, Can be put into mines</t>
  </si>
  <si>
    <t>Archer</t>
  </si>
  <si>
    <t>50 20</t>
  </si>
  <si>
    <t>Dark Archer</t>
  </si>
  <si>
    <t>25 25 10</t>
  </si>
  <si>
    <t>Poison Arrows</t>
  </si>
  <si>
    <t>Dwarf Crossbow</t>
  </si>
  <si>
    <t>75 40</t>
  </si>
  <si>
    <t>Counts for 2 archers when placed in a tower</t>
  </si>
  <si>
    <t>Dwarven Smith</t>
  </si>
  <si>
    <t>Counts as 2 men when put in a mine</t>
  </si>
  <si>
    <t>Faerie Dragon</t>
  </si>
  <si>
    <t>90 40 20</t>
  </si>
  <si>
    <t>Firebat</t>
  </si>
  <si>
    <t>20 30</t>
  </si>
  <si>
    <t>Leprechaun</t>
  </si>
  <si>
    <t>Generates gold as a level 1 mine</t>
  </si>
  <si>
    <t>Phoenix</t>
  </si>
  <si>
    <t>20 40</t>
  </si>
  <si>
    <t>Convert buildings</t>
  </si>
  <si>
    <t>Pixie</t>
  </si>
  <si>
    <t>Very fast</t>
  </si>
  <si>
    <t>Slime</t>
  </si>
  <si>
    <t>10 30</t>
  </si>
  <si>
    <t>Spider</t>
  </si>
  <si>
    <t>Strong Poison</t>
  </si>
  <si>
    <t>Wasp</t>
  </si>
  <si>
    <t>20 20</t>
  </si>
  <si>
    <t>Elven Hunter</t>
  </si>
  <si>
    <t>150 50</t>
  </si>
  <si>
    <t>Gazer</t>
  </si>
  <si>
    <t>50 10</t>
  </si>
  <si>
    <t>Gladewarden</t>
  </si>
  <si>
    <t>60 20</t>
  </si>
  <si>
    <t>Husk</t>
  </si>
  <si>
    <t>Resistant to Missiles</t>
  </si>
  <si>
    <t>Longbow</t>
  </si>
  <si>
    <t>40 60</t>
  </si>
  <si>
    <t>Manticore</t>
  </si>
  <si>
    <t>100 200</t>
  </si>
  <si>
    <t>Casts multi-target (25 mana), Bolts can 'carry through' and hit multiple targets</t>
  </si>
  <si>
    <t>Snakeman</t>
  </si>
  <si>
    <t>Spriggan</t>
  </si>
  <si>
    <t>40 30</t>
  </si>
  <si>
    <t>Very fast attack speed</t>
  </si>
  <si>
    <t>Basilisk</t>
  </si>
  <si>
    <t>Turns its victims into 100 Stone</t>
  </si>
  <si>
    <t>Druid</t>
  </si>
  <si>
    <t>50 0 0 150</t>
  </si>
  <si>
    <t>Casts lightning (40 mana), Casts light/darkness (50 mana)</t>
  </si>
  <si>
    <t>Dwarf Infantry</t>
  </si>
  <si>
    <t>Triple damage vs all Elves</t>
  </si>
  <si>
    <t>Firebomb</t>
  </si>
  <si>
    <t>25 25</t>
  </si>
  <si>
    <t>Explodes when hit for 50 points splash damage</t>
  </si>
  <si>
    <t>Spore</t>
  </si>
  <si>
    <t>40 10</t>
  </si>
  <si>
    <t>Explodes upon death</t>
  </si>
  <si>
    <t>White Mage</t>
  </si>
  <si>
    <t>Casts group healing (40 mana), Casts cure (30 mana), Converts buildings</t>
  </si>
  <si>
    <t>Axe Thrower</t>
  </si>
  <si>
    <t>40 70</t>
  </si>
  <si>
    <t>Eats animals to heal, Axes can hit multiple foes</t>
  </si>
  <si>
    <t>Dancing Sword</t>
  </si>
  <si>
    <t>10 50</t>
  </si>
  <si>
    <t>Ghoul</t>
  </si>
  <si>
    <t>Causes disease, Poison</t>
  </si>
  <si>
    <t>Lightning Hawk</t>
  </si>
  <si>
    <t>30 60 10</t>
  </si>
  <si>
    <t>Scarab</t>
  </si>
  <si>
    <t>Scorpionpriest</t>
  </si>
  <si>
    <t>Converts buildings, Casts ring of fire (40 mana), Casts fire elemental (100 mana)</t>
  </si>
  <si>
    <t>Snakepriest</t>
  </si>
  <si>
    <t>Casts poison cloud (25 mana), Casts cauterize (30 mana)</t>
  </si>
  <si>
    <t>Sorceror</t>
  </si>
  <si>
    <t>100 150</t>
  </si>
  <si>
    <t>Casts raise zombie (45 mana), Casts pillar of fire (35 mana), Casts darkstorm (40 mana)</t>
  </si>
  <si>
    <t>Stone Golem</t>
  </si>
  <si>
    <t>Slow attack speed</t>
  </si>
  <si>
    <t>Swordsman</t>
  </si>
  <si>
    <t>War Dog</t>
  </si>
  <si>
    <t>Wight</t>
  </si>
  <si>
    <t>Wraith</t>
  </si>
  <si>
    <t>Drains XP from units it kills</t>
  </si>
  <si>
    <t>Black Mage</t>
  </si>
  <si>
    <t>200 200</t>
  </si>
  <si>
    <t>Casts drain mana (20 mana), Casts hand of ice (20 mana), Converts buildings, Gains 5 mana per kill</t>
  </si>
  <si>
    <t>Eagle</t>
  </si>
  <si>
    <t>Goblin Shaman</t>
  </si>
  <si>
    <t>30 200</t>
  </si>
  <si>
    <t>Casts lightning (40 mana), Casts light/darkness (50 mana), Casts berserker (25 mana)</t>
  </si>
  <si>
    <t>Ice Maiden</t>
  </si>
  <si>
    <t>80 120</t>
  </si>
  <si>
    <t>Casts hand of ice (20 mana), Casts freeze (45 mana)</t>
  </si>
  <si>
    <t>Kobold Sniper</t>
  </si>
  <si>
    <t>Eats animals to heal</t>
  </si>
  <si>
    <t>Pikeman</t>
  </si>
  <si>
    <t>Triple damage vs. enemy cavalry</t>
  </si>
  <si>
    <t>Queen Spider</t>
  </si>
  <si>
    <t>10 60</t>
  </si>
  <si>
    <t>Strong poison, Lays eggs in victims (which hatch into Spiders)</t>
  </si>
  <si>
    <t>Rider</t>
  </si>
  <si>
    <t>Runelord</t>
  </si>
  <si>
    <t>100 180 150</t>
  </si>
  <si>
    <t>Casts doomstones (40 mana), Casts stonecall (100 mana)</t>
  </si>
  <si>
    <t>Scorpion</t>
  </si>
  <si>
    <t>Poison, Fast attack speed</t>
  </si>
  <si>
    <t>Summoner</t>
  </si>
  <si>
    <t>200 200 100</t>
  </si>
  <si>
    <t>Casts gate daemon (100 mana), Casts banish (30 mana), Converts buildings</t>
  </si>
  <si>
    <t>Ancient Wisp</t>
  </si>
  <si>
    <t>Cannot be put into mines, Generates 1 crystal by 2 seconds</t>
  </si>
  <si>
    <t>Ballista</t>
  </si>
  <si>
    <t>Ballista bolts "carry through" to hit multiple enemies</t>
  </si>
  <si>
    <t>Dark Infantry</t>
  </si>
  <si>
    <t>Triple damage vs. Dwarves</t>
  </si>
  <si>
    <t>Dark Rider</t>
  </si>
  <si>
    <t>75 125</t>
  </si>
  <si>
    <t>Triple damage vs. Heroes</t>
  </si>
  <si>
    <t>Flame Cannon</t>
  </si>
  <si>
    <t>150 150</t>
  </si>
  <si>
    <t>Forestguard</t>
  </si>
  <si>
    <t>25 20</t>
  </si>
  <si>
    <t>Gnoll</t>
  </si>
  <si>
    <t>Can assassinate its enemies for 100 Gold</t>
  </si>
  <si>
    <t>Goblin Chief</t>
  </si>
  <si>
    <t>80 20</t>
  </si>
  <si>
    <t>Casts goblin horde (75 mana)</t>
  </si>
  <si>
    <t>Harpy</t>
  </si>
  <si>
    <t>60 60</t>
  </si>
  <si>
    <t>Casts drain mana (20 mana)</t>
  </si>
  <si>
    <t>Iron Golem</t>
  </si>
  <si>
    <t>Casts firebombs (35 mana), Attacks all adjacent enemies, Slow attack speed</t>
  </si>
  <si>
    <t>Moonguard</t>
  </si>
  <si>
    <t>200 50</t>
  </si>
  <si>
    <t>Casts Multitarget (25 mana), Converts buildings</t>
  </si>
  <si>
    <t>Mystic</t>
  </si>
  <si>
    <t>Casts ring of ice (50 mana), Casts white ward (25 mana)</t>
  </si>
  <si>
    <t>Reaper</t>
  </si>
  <si>
    <t>75 75</t>
  </si>
  <si>
    <t>Gains +20xp for each soul devoured</t>
  </si>
  <si>
    <t>Red Mage</t>
  </si>
  <si>
    <t>Casts ring of fire (40 mana), Casts resist fire (30 mana), Converts buildings</t>
  </si>
  <si>
    <t>Spider Priestess</t>
  </si>
  <si>
    <t>50 160</t>
  </si>
  <si>
    <t>Casts summons spiders (45 mana), Turns into spiders upon death</t>
  </si>
  <si>
    <t>Succubus</t>
  </si>
  <si>
    <t>Cause awe, Create souls for Daemons &amp; Summoners Mana.</t>
  </si>
  <si>
    <t>Knight</t>
  </si>
  <si>
    <t>70 70</t>
  </si>
  <si>
    <t>Mercenary</t>
  </si>
  <si>
    <t>Produces instantly</t>
  </si>
  <si>
    <t>Minotaur Shaman</t>
  </si>
  <si>
    <t>50 200</t>
  </si>
  <si>
    <t>Eats animals to heal, Casts ring of fire (40 mana), Casts berserker (25 mana), Casts pillar of fire (35 mana)</t>
  </si>
  <si>
    <t>Nightmare</t>
  </si>
  <si>
    <t>Pegasus</t>
  </si>
  <si>
    <t>Dryad</t>
  </si>
  <si>
    <t>Converts buildings, 25% faster conversions than other generals</t>
  </si>
  <si>
    <t>Dwarf Berserker</t>
  </si>
  <si>
    <t>Triple damage vs. Cavalry</t>
  </si>
  <si>
    <t>Eye of Flame</t>
  </si>
  <si>
    <t>150 80</t>
  </si>
  <si>
    <t>Griffon</t>
  </si>
  <si>
    <t>100 110</t>
  </si>
  <si>
    <t>Iceguard</t>
  </si>
  <si>
    <t>30 25</t>
  </si>
  <si>
    <t>Liche</t>
  </si>
  <si>
    <t>Casts call the dead (45 mana)</t>
  </si>
  <si>
    <t>Lizard Rider</t>
  </si>
  <si>
    <t>110 20</t>
  </si>
  <si>
    <t>Plague Priest</t>
  </si>
  <si>
    <t>100 200 100</t>
  </si>
  <si>
    <t>Casts eye of Oros (30 mana), Casts plague cloud (55 mana), Convert buildings</t>
  </si>
  <si>
    <t>Scorpionman</t>
  </si>
  <si>
    <t>Shadow</t>
  </si>
  <si>
    <t>Skeleton Cavalry</t>
  </si>
  <si>
    <t>120 120</t>
  </si>
  <si>
    <t>Warlord</t>
  </si>
  <si>
    <t>30 120</t>
  </si>
  <si>
    <t>Gives +1 Morale to your side</t>
  </si>
  <si>
    <t>Wolfrider</t>
  </si>
  <si>
    <t>Knight Champion</t>
  </si>
  <si>
    <t>125 125</t>
  </si>
  <si>
    <t>Troll</t>
  </si>
  <si>
    <t>Can pick up and throw sheep</t>
  </si>
  <si>
    <t>Woodrider</t>
  </si>
  <si>
    <t>60 70</t>
  </si>
  <si>
    <t>Triple damage vs. Orkish Troops</t>
  </si>
  <si>
    <t>Halberdier</t>
  </si>
  <si>
    <t>50 150</t>
  </si>
  <si>
    <t>Khazrimi Guard</t>
  </si>
  <si>
    <t>Double chance of critical hit</t>
  </si>
  <si>
    <t>Ogre</t>
  </si>
  <si>
    <t>Pterodactyl</t>
  </si>
  <si>
    <t>50 110</t>
  </si>
  <si>
    <t>Wyvern</t>
  </si>
  <si>
    <t>Banshee</t>
  </si>
  <si>
    <t>100 0 0 200</t>
  </si>
  <si>
    <t>Converts buildings, Attacks all adjacent enemies, Casts scare (40 mana)</t>
  </si>
  <si>
    <t>Naga</t>
  </si>
  <si>
    <t>Casts shield (40 mana), Convert buildings</t>
  </si>
  <si>
    <t>Dragon Knight</t>
  </si>
  <si>
    <t>80 120 30</t>
  </si>
  <si>
    <t>Slayer Knight</t>
  </si>
  <si>
    <t>Causes chaos</t>
  </si>
  <si>
    <t>Triceratops</t>
  </si>
  <si>
    <t>Unicorn</t>
  </si>
  <si>
    <t>Causes awe, Casts group healing (40 mana), Casts cure (30 mana)</t>
  </si>
  <si>
    <t>Assassin</t>
  </si>
  <si>
    <t>Can sometimes assassinate enemies with a single attack for 100 Gold, Fast attack speed</t>
  </si>
  <si>
    <t>550 550</t>
  </si>
  <si>
    <t>Double damage vs. good creatures, Casts gate imp (40 mana)</t>
  </si>
  <si>
    <t>Hellbore</t>
  </si>
  <si>
    <t>180 180</t>
  </si>
  <si>
    <t>Inquisitor</t>
  </si>
  <si>
    <t>80 150</t>
  </si>
  <si>
    <t>Converts building, Casts purify (50 mana), Casts summon blades (45 mana), Double damage vs. evil enemies</t>
  </si>
  <si>
    <t>Archon</t>
  </si>
  <si>
    <t>400 400</t>
  </si>
  <si>
    <t>Double damage vs. evil enemies, Casts cure (30 mana)</t>
  </si>
  <si>
    <t>Bronze Golem</t>
  </si>
  <si>
    <t>Converts buildings, Can scavenge ruined buildings for resources</t>
  </si>
  <si>
    <t>Dwarf Lord</t>
  </si>
  <si>
    <t>150 150 250</t>
  </si>
  <si>
    <t>Resistant to normal missiles, Converts buildings, Double damage vs buildings</t>
  </si>
  <si>
    <t>Giant</t>
  </si>
  <si>
    <t>Causes fear, Splash damage, Converts buildings</t>
  </si>
  <si>
    <t>Knight Lord</t>
  </si>
  <si>
    <t>Gives +2 Morale to your side</t>
  </si>
  <si>
    <t>Treant</t>
  </si>
  <si>
    <t>Casts entangle (20 mana), Cannot be put into mines</t>
  </si>
  <si>
    <t>Vampire</t>
  </si>
  <si>
    <t>100 120</t>
  </si>
  <si>
    <t>Causes fear, Vampirism, Casts summons bats (40 mana), Converts building</t>
  </si>
  <si>
    <t>Blackguard</t>
  </si>
  <si>
    <t>100 150 100</t>
  </si>
  <si>
    <t>Casts invisibility (35 mana), Converts buildings</t>
  </si>
  <si>
    <t>Doom Knight</t>
  </si>
  <si>
    <t>Elephant</t>
  </si>
  <si>
    <t>250 250</t>
  </si>
  <si>
    <t>Double damage vs. small creatures</t>
  </si>
  <si>
    <t>Hydra</t>
  </si>
  <si>
    <t>150 60</t>
  </si>
  <si>
    <t>Reaver</t>
  </si>
  <si>
    <t>130 130</t>
  </si>
  <si>
    <t>Converts buildings, Triple damage vs. large creatures</t>
  </si>
  <si>
    <t>Salamander</t>
  </si>
  <si>
    <t>Tyrannosaurus Rex</t>
  </si>
  <si>
    <t>Causes fear</t>
  </si>
  <si>
    <t>Ancient Treant</t>
  </si>
  <si>
    <t>Casts entangle (20 mana), Splits into 2 Treants when killed</t>
  </si>
  <si>
    <t>Celestial Dragon</t>
  </si>
  <si>
    <t>1200 1200</t>
  </si>
  <si>
    <t>Splash damage, Double damage to evil, 100 Cristal by kill</t>
  </si>
  <si>
    <t>Cryohydra</t>
  </si>
  <si>
    <t>Dragonliche</t>
  </si>
  <si>
    <t>1500 1500</t>
  </si>
  <si>
    <t>Splash damage, Double damage to good creatures, Drains XP</t>
  </si>
  <si>
    <t>Fire Dragon</t>
  </si>
  <si>
    <t>1000 1000</t>
  </si>
  <si>
    <t>Splash damage, Sets enemies alight</t>
  </si>
  <si>
    <t>Frost Dragon</t>
  </si>
  <si>
    <t>Splash damage, Slows enemies</t>
  </si>
  <si>
    <t>Kargoth</t>
  </si>
  <si>
    <t>1200 1200 1200 1200</t>
  </si>
  <si>
    <t>Titan</t>
  </si>
  <si>
    <t>King Khalid</t>
  </si>
  <si>
    <t>Minotaur King</t>
  </si>
  <si>
    <t>200 200 200 200</t>
  </si>
  <si>
    <t>Causes fear, Eats animals to heal, Ignores enemy armor, Converts building</t>
  </si>
  <si>
    <t>Skull of Sartek</t>
  </si>
  <si>
    <t>Storm Dragon</t>
  </si>
  <si>
    <t>Splash damage, Drains mana</t>
  </si>
  <si>
    <t>Swamp Dragon</t>
  </si>
  <si>
    <t>Splash damage, Erodes armor</t>
  </si>
  <si>
    <t>Tempest</t>
  </si>
  <si>
    <t>The Lion Throne</t>
  </si>
  <si>
    <t>Lord Bane</t>
  </si>
  <si>
    <t>Iriki</t>
  </si>
  <si>
    <t>Pyrohydra</t>
  </si>
  <si>
    <t>250 180</t>
  </si>
  <si>
    <t>Gornak Elfeater</t>
  </si>
  <si>
    <t>King Lunarion</t>
  </si>
  <si>
    <t>Balora</t>
  </si>
  <si>
    <t>The Forestmaster</t>
  </si>
  <si>
    <t>Ironbark</t>
  </si>
  <si>
    <t>Grond</t>
  </si>
  <si>
    <t>Lord Melkor</t>
  </si>
  <si>
    <t>Sirian</t>
  </si>
  <si>
    <t>Lord Antharg</t>
  </si>
  <si>
    <t>Portrait</t>
  </si>
  <si>
    <t>Dark Elf</t>
  </si>
  <si>
    <t>Speciality</t>
  </si>
  <si>
    <t>1</t>
  </si>
  <si>
    <t>2</t>
  </si>
  <si>
    <t>3</t>
  </si>
  <si>
    <t>4</t>
  </si>
  <si>
    <t>5</t>
  </si>
  <si>
    <t>6</t>
  </si>
  <si>
    <t>7</t>
  </si>
  <si>
    <t>8</t>
  </si>
  <si>
    <t>9</t>
  </si>
  <si>
    <t>a</t>
  </si>
  <si>
    <t>b</t>
  </si>
  <si>
    <t>c</t>
  </si>
  <si>
    <t>d</t>
  </si>
  <si>
    <t>e</t>
  </si>
  <si>
    <t>f</t>
  </si>
  <si>
    <t>g</t>
  </si>
  <si>
    <t>i</t>
  </si>
  <si>
    <t>j</t>
  </si>
  <si>
    <t>k</t>
  </si>
  <si>
    <t>l</t>
  </si>
  <si>
    <t>m</t>
  </si>
  <si>
    <t>n</t>
  </si>
  <si>
    <t>o</t>
  </si>
  <si>
    <t>p</t>
  </si>
  <si>
    <t>q</t>
  </si>
  <si>
    <t>r</t>
  </si>
  <si>
    <t>s</t>
  </si>
  <si>
    <t>t</t>
  </si>
  <si>
    <t>u</t>
  </si>
  <si>
    <t>v</t>
  </si>
  <si>
    <t>w</t>
  </si>
  <si>
    <t>h</t>
  </si>
  <si>
    <t>Undead</t>
  </si>
  <si>
    <t>x</t>
  </si>
  <si>
    <t>Can be banished</t>
  </si>
  <si>
    <t>Can be banished, Casts Heal (60 mana) and Cure (30 mana)</t>
  </si>
  <si>
    <t>Can be banished?</t>
  </si>
  <si>
    <t>Has heals?</t>
  </si>
  <si>
    <t>Y</t>
  </si>
  <si>
    <t>y</t>
  </si>
  <si>
    <t>z</t>
  </si>
  <si>
    <t>Caster Damage</t>
  </si>
  <si>
    <t>Combat (Infantry)</t>
  </si>
  <si>
    <t>View Range</t>
  </si>
  <si>
    <t>Income (all mines)</t>
  </si>
  <si>
    <t>Mana Regeneration</t>
  </si>
  <si>
    <t>Berserk (+4 speed, +6 combat)</t>
  </si>
  <si>
    <t>ü</t>
  </si>
  <si>
    <t>Barbarian Speed</t>
  </si>
  <si>
    <t>Barbarian Damage</t>
  </si>
  <si>
    <t>Barbarian Range</t>
  </si>
  <si>
    <t>Rider/Pegasus/Warlord Speed</t>
  </si>
  <si>
    <t>Rider/Pegasus/Warlord Combat</t>
  </si>
  <si>
    <t>Reaver Damage</t>
  </si>
  <si>
    <t>Wraith/Shadow Speed</t>
  </si>
  <si>
    <t>Wraith/Shadow Combat</t>
  </si>
  <si>
    <t>Wight Combat</t>
  </si>
  <si>
    <t>Zombie Combat</t>
  </si>
  <si>
    <t>Command skill</t>
  </si>
  <si>
    <t>Liche range</t>
  </si>
  <si>
    <t>Army Limit</t>
  </si>
  <si>
    <t>Armor (+ hero too)</t>
  </si>
  <si>
    <t>Spriggan/Sylph Damage</t>
  </si>
  <si>
    <t>Combat (all units)</t>
  </si>
  <si>
    <t>Speed (all units)</t>
  </si>
  <si>
    <t>Pixie Damage</t>
  </si>
  <si>
    <t>Income (gold)</t>
  </si>
  <si>
    <t>Health Regeneration</t>
  </si>
  <si>
    <t>Treant Damage</t>
  </si>
  <si>
    <t>Treant Armor</t>
  </si>
  <si>
    <t>Treant Combat</t>
  </si>
  <si>
    <t>Casting skill</t>
  </si>
  <si>
    <t>Resource trading</t>
  </si>
  <si>
    <t>Morale</t>
  </si>
  <si>
    <t>Daemons 25% cheaper</t>
  </si>
  <si>
    <t>Daemons 25% faster</t>
  </si>
  <si>
    <t>Experience bonus (summoned units)</t>
  </si>
  <si>
    <t>Damage (all Daemons)</t>
  </si>
  <si>
    <t>Combat (all Daemons)</t>
  </si>
  <si>
    <t>Banish immunity (Daemons)</t>
  </si>
  <si>
    <t>Nightmare Speed</t>
  </si>
  <si>
    <t>Harpy Combat</t>
  </si>
  <si>
    <t>Firebat fire immunity</t>
  </si>
  <si>
    <t>Resist (Poison/Disease)</t>
  </si>
  <si>
    <t>Priest Range</t>
  </si>
  <si>
    <t>Ssrathi Combat</t>
  </si>
  <si>
    <t>Lizard Rider Combat</t>
  </si>
  <si>
    <t>Dinosaur Damage</t>
  </si>
  <si>
    <t>Dinosaur Speed</t>
  </si>
  <si>
    <t>Slot</t>
  </si>
  <si>
    <t>Ring of Shielding Fire</t>
  </si>
  <si>
    <t>Ring of Shielding Ice</t>
  </si>
  <si>
    <t>Brooch of Shielding Storms</t>
  </si>
  <si>
    <t>Crown of Shielding Harm</t>
  </si>
  <si>
    <t>Item Name</t>
  </si>
  <si>
    <t>Stats</t>
  </si>
  <si>
    <t>Set Bonus</t>
  </si>
  <si>
    <t>+25 cold resist, +25% life regen</t>
  </si>
  <si>
    <t>+25 fire resist, +25% life regen</t>
  </si>
  <si>
    <t>+25 electric resist, +25% life regen</t>
  </si>
  <si>
    <t>+15 armor, +25% life regen</t>
  </si>
  <si>
    <t>2?</t>
  </si>
  <si>
    <t>Golem/Siege 25% faster</t>
  </si>
  <si>
    <t>Siege Range</t>
  </si>
  <si>
    <t>Firebomb/Flame Cannon Damage</t>
  </si>
  <si>
    <t>Siege Speed</t>
  </si>
  <si>
    <t>Golem Combat</t>
  </si>
  <si>
    <t>Golem Damage</t>
  </si>
  <si>
    <t>Bronze Golem Conversion Speed</t>
  </si>
  <si>
    <t>Wyvern Speed</t>
  </si>
  <si>
    <t>Liche Combat</t>
  </si>
  <si>
    <t>Damage (all missile units)</t>
  </si>
  <si>
    <t>Damage (all melee units)</t>
  </si>
  <si>
    <t>Range (all missile units)</t>
  </si>
  <si>
    <t>Combat/Speed (drunk)</t>
  </si>
  <si>
    <t>Runner Speed</t>
  </si>
  <si>
    <t>Half repair cost</t>
  </si>
  <si>
    <t>25% cheaper building</t>
  </si>
  <si>
    <t>25% more building HP</t>
  </si>
  <si>
    <t>Pikeman/Halberdiers Combat</t>
  </si>
  <si>
    <t>Mercenary Discount (?)</t>
  </si>
  <si>
    <t>Create Random Unit</t>
  </si>
  <si>
    <t>Magic (spellcaster units)</t>
  </si>
  <si>
    <t>Learn Magic (Spellcasting Level 2)</t>
  </si>
  <si>
    <t>Learn Magic (Spellcasting Level 1)</t>
  </si>
  <si>
    <t>Unicorn Damage</t>
  </si>
  <si>
    <t>25% faster conversion</t>
  </si>
  <si>
    <t>Dragon Knight Combat</t>
  </si>
  <si>
    <t>Iceguard Damage</t>
  </si>
  <si>
    <t>Armor (all knights)</t>
  </si>
  <si>
    <t>Change night into day</t>
  </si>
  <si>
    <t>Slayer/Doom Knights do Double Damage???</t>
  </si>
  <si>
    <t>Slayer/Doom Knights do Triple Dmg vs. Humans???</t>
  </si>
  <si>
    <t>Knights do double damage</t>
  </si>
  <si>
    <t>Knights do triple damage vs. Undead</t>
  </si>
  <si>
    <t>Knights +exp per kill</t>
  </si>
  <si>
    <t>Experience bonus (Knights)</t>
  </si>
  <si>
    <t>Knight Speed</t>
  </si>
  <si>
    <t>Knight Resistance</t>
  </si>
  <si>
    <t>Double XP for all Quests</t>
  </si>
  <si>
    <t>Cavalry Combat</t>
  </si>
  <si>
    <t>Minotaur Speed</t>
  </si>
  <si>
    <t>Minotaur Combat</t>
  </si>
  <si>
    <t>Experience bonus (all units)</t>
  </si>
  <si>
    <t>Shaman Damage</t>
  </si>
  <si>
    <t>Drunk (unit Combat/Speed bonus)</t>
  </si>
  <si>
    <t>Minotaur Damage</t>
  </si>
  <si>
    <t>Minotaur/Minotaur King/Shaman Armor</t>
  </si>
  <si>
    <t>Orc Infantry Missile Dmg Resist</t>
  </si>
  <si>
    <t>Orc Damage x2 to Missile Units</t>
  </si>
  <si>
    <t>Ogre Damage</t>
  </si>
  <si>
    <t>Wolfriders transmit disease</t>
  </si>
  <si>
    <t>Wolfrider Speed</t>
  </si>
  <si>
    <t>Spore Damage (Suiciders)</t>
  </si>
  <si>
    <t>Slime Damage</t>
  </si>
  <si>
    <t>Ghoul Combat</t>
  </si>
  <si>
    <t>Ghoul Speed</t>
  </si>
  <si>
    <t>Floating Eye Damage</t>
  </si>
  <si>
    <t>Floating Eye Speed</t>
  </si>
  <si>
    <t>Chaos Plague Lvl 5</t>
  </si>
  <si>
    <t>Combat (all Swarm troops)</t>
  </si>
  <si>
    <t>Scorpionpriest Damage</t>
  </si>
  <si>
    <t>Poison Damage x2</t>
  </si>
  <si>
    <t>Army Production Time</t>
  </si>
  <si>
    <t>Famine drains 8000 resources</t>
  </si>
  <si>
    <t>Damage</t>
  </si>
  <si>
    <t>Swiftblade</t>
  </si>
  <si>
    <t>+10 damage (slash), +30% attack speed</t>
  </si>
  <si>
    <t>Pyromancy</t>
  </si>
  <si>
    <t>Ferocity</t>
  </si>
  <si>
    <t>Regeneration</t>
  </si>
  <si>
    <t>Magic Resistance</t>
  </si>
  <si>
    <t>+100 Magic
Resist</t>
  </si>
  <si>
    <t>Daemon Shaman</t>
  </si>
  <si>
    <t>Warding</t>
  </si>
  <si>
    <t>Invulnurability</t>
  </si>
  <si>
    <t>Constitution</t>
  </si>
  <si>
    <t>Dark Elf Warrior</t>
  </si>
  <si>
    <t>Weaponmaster</t>
  </si>
  <si>
    <t>Ignore Armor</t>
  </si>
  <si>
    <t>Arcane Magic</t>
  </si>
  <si>
    <t>Necromancy</t>
  </si>
  <si>
    <t>Warrior</t>
  </si>
  <si>
    <t>Shaman</t>
  </si>
  <si>
    <t>Level 500 Dark Elf Warrior:</t>
  </si>
  <si>
    <t>Level 500 Daemon Shaman:</t>
  </si>
  <si>
    <t>100 Strength, 101 Dexterity, 100 Intelligence, 218 Charisma</t>
  </si>
  <si>
    <t>Level 500 Daemon Shaman (Tank):</t>
  </si>
  <si>
    <t>200 Ferocity, 25 Magic Resistance, 100 Invulnurability, 75 Regeneration, 100 Warding</t>
  </si>
  <si>
    <t>• 1158 hits, +600 combat, 100% magic resist, +200 armor, +1500% regen, +100 resistance</t>
  </si>
  <si>
    <t>308 Strength, 200 Dexterity, 5 Intelligence, 6 Charisma</t>
  </si>
  <si>
    <t>300 Pyromancy, 22 Arcane Magic, 53 Ferocity, 25 Magic Resistance, 25 Invulnurability, 50 Regeneration, 25 Warding</t>
  </si>
  <si>
    <t>• 1458 hits, 263 combat, 1550 AoE dmg all enemy units/buldings, 120 damage, 100 armor, 100% magic resist, 125 resistance, 16 hp/sec regen</t>
  </si>
  <si>
    <t>• 1158 hits, 1550 AoE dmg all enemy units/buldings, +166 combat, +50 armor, 100% magic resist, +1000% regen, 25 resistance</t>
  </si>
  <si>
    <t>• 2082 hits, 900 combat, 328 damage, 300 armor, 100% magic resist, 300 resistance, 77 hp/sec regen</t>
  </si>
  <si>
    <t>410 Strength, 100 Dexterity, 4 Intelligence, 5 Charisma</t>
  </si>
  <si>
    <t>?</t>
  </si>
  <si>
    <t>Mighty Blow</t>
  </si>
  <si>
    <t>Demolition</t>
  </si>
  <si>
    <t>Healing</t>
  </si>
  <si>
    <t>100 Assassin, 203 Ferocity, 149 Regeneration, 0 Constitution, 50 Weaponmaster, 0 Ignore Armor (piercing weapon, ignore 100% armor on crit)</t>
  </si>
  <si>
    <t>• 2216 hits, 100% assassinate, +609 combat, 0% magic resist, +2980% regen, +100% critical hit</t>
  </si>
  <si>
    <t>• 3346 hits, 1023 combat, 430 damage, 60 armor, 0% magic resist, 100 resistance, 100% assassinate, 204 hp/sec regen, +100% critical hit</t>
  </si>
  <si>
    <t>With the Protector set:</t>
  </si>
  <si>
    <t>• 3346 hits, 1023 combat, 430 damage, 75 armor, 100% magic resist, 125 resistance, 100% assassinate, 210 hp/sec regen, +100% critical hit</t>
  </si>
  <si>
    <t>Energy</t>
  </si>
  <si>
    <t>Lore</t>
  </si>
  <si>
    <t>Ritual</t>
  </si>
  <si>
    <t>Utility</t>
  </si>
  <si>
    <t>Level 500 Fey Pyromancer</t>
  </si>
  <si>
    <t>Level 500 High Elf Pyromancer</t>
  </si>
  <si>
    <t>280 Pyromancy, 9 Healing, 100 Demolition, 100 Energy, 0 Magic Resistance</t>
  </si>
  <si>
    <t>20 Strength, 100 Dexterity, 200 Intelligence, 180 Charisma</t>
  </si>
  <si>
    <t>• +? hits, 2800 AoE fire dmg (3800 to buildings), death immunity, 5.0 mana/sec</t>
  </si>
  <si>
    <t>• +? hits, 2800 AoE fire dmg (3800 to buildings), death immunity, 5.0 mana/sec, 100% magic resist</t>
  </si>
  <si>
    <t>• +? hits, 2800 AoE fire dmg (3800 to buildings), death immunity, +500% mana regen, 0% magic resist</t>
  </si>
  <si>
    <t>Daemon Necromancer</t>
  </si>
  <si>
    <t>Pyromancer</t>
  </si>
  <si>
    <t>120 Charisma = 60 Morale (max best result)</t>
  </si>
  <si>
    <t>Rest in Intelligence</t>
  </si>
  <si>
    <t>75 Dexterity = +75 Resistance (100 with Protector gear)</t>
  </si>
  <si>
    <t>3 Strength, 75 Dexterity, 321 Intelligence, 120 Charisma, full Protector set</t>
  </si>
  <si>
    <t>428 Pyromancy, 75 Arcane Magic, 0 Demolition, 0 Energy, 0 Magic Resistance</t>
  </si>
  <si>
    <t>503 Pyromancy, 0 Arcane Magic, 0 Demolition, 0 Energy, 0 Magic Resistance</t>
  </si>
  <si>
    <t>• 659 hits, 4200 AoE fire dmg, +175% AoE range, +850% mana regen, mana leech, 0% magic resist</t>
  </si>
  <si>
    <t>• 668 hits, 4200 AoE fire dmg, +175% AoE range, 13.64 mana/sec, mana leech, 100% magic resist, 100% elemental resist</t>
  </si>
  <si>
    <t>435 Strength, 75 Dexterity, 4 Intelligence, 5 Charisma, full Protector set</t>
  </si>
  <si>
    <t>• 659 hits, 5000 AoE fire dmg, +0% AoE range, +0% mana regen, 0% magic resist</t>
  </si>
  <si>
    <t>• 668 hits, 5000 AoE fire dmg, +0% AoE range, 1.61 mana/sec, 100% magic resist, 100% elemental resist</t>
  </si>
  <si>
    <t>96 Assassin, 356 Ferocity, 50 Regeneration, 0 Constitution, 0 Weaponmaster, 0 Ignore Armor (piercing weapon, ignore 100% armor on crit)</t>
  </si>
  <si>
    <t>• 2876 hits, 100% assassinate, +1072 combat, 0% magic resist, +1000% regen, +100% critical hit</t>
  </si>
  <si>
    <t>• 3521 hits, 1507 combat, 455 damage, 62 armor, 100% magic resist, 100 resistance, 100% assassinate, 145.0 hp/sec regen, +0% critical hit</t>
  </si>
  <si>
    <t>Level 500 Dark Elf Warrior</t>
  </si>
  <si>
    <t>Arcane</t>
  </si>
  <si>
    <t>Chaos</t>
  </si>
  <si>
    <t>Alchemy</t>
  </si>
  <si>
    <t>Divination</t>
  </si>
  <si>
    <t>Race</t>
  </si>
  <si>
    <t>Alchemist</t>
  </si>
  <si>
    <t>Archmage</t>
  </si>
  <si>
    <t>Bard</t>
  </si>
  <si>
    <t>Chieftain</t>
  </si>
  <si>
    <t>Daemonslayer</t>
  </si>
  <si>
    <t>Deathknight</t>
  </si>
  <si>
    <t>Defiler</t>
  </si>
  <si>
    <t>Dragonslayer</t>
  </si>
  <si>
    <t>Elementalist</t>
  </si>
  <si>
    <t>Healer</t>
  </si>
  <si>
    <t>Ice Mage</t>
  </si>
  <si>
    <t>Illusionist</t>
  </si>
  <si>
    <t>Lichelord</t>
  </si>
  <si>
    <t>Merchant</t>
  </si>
  <si>
    <t>Necromancer</t>
  </si>
  <si>
    <t>Paladin</t>
  </si>
  <si>
    <t>Priest</t>
  </si>
  <si>
    <t>Ranger</t>
  </si>
  <si>
    <t>Runemaster</t>
  </si>
  <si>
    <t>Sage</t>
  </si>
  <si>
    <t>Thief</t>
  </si>
  <si>
    <t>Tinker</t>
  </si>
  <si>
    <t>Destruction</t>
  </si>
  <si>
    <t>Summon</t>
  </si>
  <si>
    <t>Type</t>
  </si>
  <si>
    <t>Rank</t>
  </si>
  <si>
    <t>Command</t>
  </si>
  <si>
    <t>Sphere</t>
  </si>
  <si>
    <t>Fire</t>
  </si>
  <si>
    <t>Cold</t>
  </si>
  <si>
    <t>-</t>
  </si>
  <si>
    <t>Chaos Plague</t>
  </si>
  <si>
    <t>Magic?</t>
  </si>
  <si>
    <t>Notes</t>
  </si>
  <si>
    <t>Wildfire</t>
  </si>
  <si>
    <t>Crushing</t>
  </si>
  <si>
    <t>Call Sage</t>
  </si>
  <si>
    <t>Summon Guardian</t>
  </si>
  <si>
    <t>Duration</t>
  </si>
  <si>
    <t>Defense Lore</t>
  </si>
  <si>
    <t>Elemental Lore</t>
  </si>
  <si>
    <t>White Ward</t>
  </si>
  <si>
    <t>Daemon Assassin</t>
  </si>
  <si>
    <t>Level 3000</t>
  </si>
  <si>
    <t>Level 500</t>
  </si>
  <si>
    <t>Level 200</t>
  </si>
  <si>
    <t>Level 100</t>
  </si>
  <si>
    <t>Learn Alchemy magic spells</t>
  </si>
  <si>
    <t>All-Seeing Eye</t>
  </si>
  <si>
    <t>Add to XP for all newly produced floating eyes</t>
  </si>
  <si>
    <t>Learn Arcane magic spells</t>
  </si>
  <si>
    <t>Arcane Rune</t>
  </si>
  <si>
    <t>Cheap Manos Runes and increased life for Elven Mages</t>
  </si>
  <si>
    <t>Armorer</t>
  </si>
  <si>
    <t>Improve armor vs. piercing damage</t>
  </si>
  <si>
    <t>Skill Name</t>
  </si>
  <si>
    <t>Barbarian King</t>
  </si>
  <si>
    <t>Add to XP for all newly produced Barbarian infantry and cavalry</t>
  </si>
  <si>
    <t>Beastslayer</t>
  </si>
  <si>
    <t>Add to damage vs. monsters</t>
  </si>
  <si>
    <t>Brewmaster</t>
  </si>
  <si>
    <t>Add to XP for all newly produced Dwarves</t>
  </si>
  <si>
    <t>Bullslayer</t>
  </si>
  <si>
    <t>Add to damage vs. Minotaurs</t>
  </si>
  <si>
    <t>Chaos Magic</t>
  </si>
  <si>
    <t>Learn Chaos magic spells</t>
  </si>
  <si>
    <t>Cold Resistance</t>
  </si>
  <si>
    <t>Improve resistance vs. cold damage</t>
  </si>
  <si>
    <t>Contamination</t>
  </si>
  <si>
    <t>Increase the virulence of all disease on the map</t>
  </si>
  <si>
    <t>Daemon Lord</t>
  </si>
  <si>
    <t>Add to damage vs. Daemons</t>
  </si>
  <si>
    <t>Dark Lord</t>
  </si>
  <si>
    <t>Death Rune</t>
  </si>
  <si>
    <t>Cheap Mortos Runes and increased life for Assassins</t>
  </si>
  <si>
    <t>Deathslayer</t>
  </si>
  <si>
    <t>Add to damage vs. Undead</t>
  </si>
  <si>
    <t>Add to damage vs. Buildings</t>
  </si>
  <si>
    <t>Divination Magic</t>
  </si>
  <si>
    <t>Learn Divination magic spells</t>
  </si>
  <si>
    <t>Dragonmaster</t>
  </si>
  <si>
    <t>Add to XP for all newly produced Dragons</t>
  </si>
  <si>
    <t>Add to damage vs. Dragons</t>
  </si>
  <si>
    <t>Dream Lord</t>
  </si>
  <si>
    <t>Dwarfslayer</t>
  </si>
  <si>
    <t>Add to damage vs. Dwarves</t>
  </si>
  <si>
    <t>Elcor's Aura</t>
  </si>
  <si>
    <t>Increased effect from Healing spells</t>
  </si>
  <si>
    <t>Electrical Resistance</t>
  </si>
  <si>
    <t>Elemental Resistance</t>
  </si>
  <si>
    <t>Improve resistance vs. electrical damage</t>
  </si>
  <si>
    <t>Add to XP for all newly produced Elementals</t>
  </si>
  <si>
    <t>Elfslayer</t>
  </si>
  <si>
    <t>Add to damage vs. all Elves</t>
  </si>
  <si>
    <t>Increase hit points of buildings</t>
  </si>
  <si>
    <t>Fire Resistance</t>
  </si>
  <si>
    <t>Improve resistance vs. fire damage</t>
  </si>
  <si>
    <t>Forest Lord</t>
  </si>
  <si>
    <t>Forest Rune</t>
  </si>
  <si>
    <t>Cheap Arbos Runes and increased life for Treants</t>
  </si>
  <si>
    <t>Gate</t>
  </si>
  <si>
    <t>Add to XP for all newly summoned creatures</t>
  </si>
  <si>
    <t>Gemcutting</t>
  </si>
  <si>
    <t>Increases crystal income</t>
  </si>
  <si>
    <t>Golem Master</t>
  </si>
  <si>
    <t>Add to XP for all newly produced Golems</t>
  </si>
  <si>
    <t>Griffonmaster</t>
  </si>
  <si>
    <t>Add to XP for all newly produced Griffons</t>
  </si>
  <si>
    <t>Guardian Oak</t>
  </si>
  <si>
    <t>Add to XP for all newly produced Treants</t>
  </si>
  <si>
    <t>Healing Magic</t>
  </si>
  <si>
    <t>Learn Healing magic spells</t>
  </si>
  <si>
    <t>High Lord</t>
  </si>
  <si>
    <t>Horned Lord</t>
  </si>
  <si>
    <t>Horse Lord</t>
  </si>
  <si>
    <t>Ice Magic</t>
  </si>
  <si>
    <t>Learn Ice magic spells</t>
  </si>
  <si>
    <t>Illusion Magic</t>
  </si>
  <si>
    <t>Learn Illusion magic spells</t>
  </si>
  <si>
    <t>Imperial Lord</t>
  </si>
  <si>
    <t>Invulnerability</t>
  </si>
  <si>
    <t>Knight Protector</t>
  </si>
  <si>
    <t>Add to XP for all newly produced Mounted Knights</t>
  </si>
  <si>
    <t>Leadership</t>
  </si>
  <si>
    <t>Leech</t>
  </si>
  <si>
    <t>Gain mana when an enemy is killed by your hero</t>
  </si>
  <si>
    <t>Life Rune</t>
  </si>
  <si>
    <t>Cheap Vivos Runes and increased life for Unicorns</t>
  </si>
  <si>
    <t>Mage King</t>
  </si>
  <si>
    <t>Increase XP for all Red, White and Black Mages</t>
  </si>
  <si>
    <t>Manslayer</t>
  </si>
  <si>
    <t>Add to damage vs. Humans</t>
  </si>
  <si>
    <t>Memories</t>
  </si>
  <si>
    <t>Increase XP for all Skeletons</t>
  </si>
  <si>
    <t>Gain a discount on all things bought</t>
  </si>
  <si>
    <t>Nature Magic</t>
  </si>
  <si>
    <t>Learn Nature magic spells</t>
  </si>
  <si>
    <t>Orc Lord</t>
  </si>
  <si>
    <t>Orcslayer</t>
  </si>
  <si>
    <t>Add to damage vs. Orcs</t>
  </si>
  <si>
    <t>Plague Lord</t>
  </si>
  <si>
    <t>Poison Magic</t>
  </si>
  <si>
    <t>Learn Poison magic spells</t>
  </si>
  <si>
    <t>Potionmaster</t>
  </si>
  <si>
    <t>Adds extra mana potions in battle</t>
  </si>
  <si>
    <t>Learn Pyromantic magic spells</t>
  </si>
  <si>
    <t>Quarrying</t>
  </si>
  <si>
    <t>Reave</t>
  </si>
  <si>
    <t>Rune Magic</t>
  </si>
  <si>
    <t>Learn Rune magic spells</t>
  </si>
  <si>
    <t>Runic Lore</t>
  </si>
  <si>
    <t>Increase XP for all Runelords</t>
  </si>
  <si>
    <t>Running</t>
  </si>
  <si>
    <t>Scales</t>
  </si>
  <si>
    <t>Improve armor vs. slashing damage</t>
  </si>
  <si>
    <t>Scorpion Lord</t>
  </si>
  <si>
    <t>Serpent Lord</t>
  </si>
  <si>
    <t>Serpentslayer</t>
  </si>
  <si>
    <t>Add to damage vs. Ssrathi and reptiles</t>
  </si>
  <si>
    <t>Shadow Strength</t>
  </si>
  <si>
    <t>Improve combat score at night</t>
  </si>
  <si>
    <t>Siege Lord</t>
  </si>
  <si>
    <t>Skull Lord</t>
  </si>
  <si>
    <t>Sky Rune</t>
  </si>
  <si>
    <t>Cheap Cielos Runes and increased life for Fliers</t>
  </si>
  <si>
    <t>Slimemaster</t>
  </si>
  <si>
    <t>Increase XP for all Slimes</t>
  </si>
  <si>
    <t>Smelting</t>
  </si>
  <si>
    <t>Increase metal income</t>
  </si>
  <si>
    <t>Smite Evil</t>
  </si>
  <si>
    <t>Add to damage vs. evil creatures</t>
  </si>
  <si>
    <t>Smite Good</t>
  </si>
  <si>
    <t>Add to damage vs. good creatures</t>
  </si>
  <si>
    <t>Summoning Magic</t>
  </si>
  <si>
    <t>Learn Summoning magic spells</t>
  </si>
  <si>
    <t>Taming</t>
  </si>
  <si>
    <t>Increase XP for all Monsters</t>
  </si>
  <si>
    <t>Thick Hide</t>
  </si>
  <si>
    <t>Improve armor vs. crushing damage</t>
  </si>
  <si>
    <t>Trade</t>
  </si>
  <si>
    <t>Improve the rate of trade at markets</t>
  </si>
  <si>
    <t>Trample</t>
  </si>
  <si>
    <t>Add to damage vs. small creatures</t>
  </si>
  <si>
    <t>Undead Legion</t>
  </si>
  <si>
    <t>Increase XP for all Skeleton Riders</t>
  </si>
  <si>
    <t>Vampirism</t>
  </si>
  <si>
    <t>Drain life from enemies when you hit them in combat</t>
  </si>
  <si>
    <t>Wealth</t>
  </si>
  <si>
    <t>Increase gold income</t>
  </si>
  <si>
    <t>Description</t>
  </si>
  <si>
    <t>Piercing</t>
  </si>
  <si>
    <t>Slashing</t>
  </si>
  <si>
    <t>Electricity</t>
  </si>
  <si>
    <t>Hits adjacent enemies</t>
  </si>
  <si>
    <t>Stuns target</t>
  </si>
  <si>
    <t>Ignores armor of target</t>
  </si>
  <si>
    <t>Ignites target doing damage over time</t>
  </si>
  <si>
    <t>Slows target drastically</t>
  </si>
  <si>
    <t>Drains target's mana</t>
  </si>
  <si>
    <t>Learn Necromantic magic spells</t>
  </si>
  <si>
    <t>Skill</t>
  </si>
  <si>
    <t>■</t>
  </si>
  <si>
    <t xml:space="preserve">      Barbarian</t>
  </si>
  <si>
    <t xml:space="preserve">      Daemon</t>
  </si>
  <si>
    <t xml:space="preserve">      Dark Dwarf</t>
  </si>
  <si>
    <t xml:space="preserve">      Dark Elf</t>
  </si>
  <si>
    <t xml:space="preserve">      Dwarf</t>
  </si>
  <si>
    <t xml:space="preserve">      Empire</t>
  </si>
  <si>
    <t xml:space="preserve">      Fey</t>
  </si>
  <si>
    <t xml:space="preserve">      High Elf</t>
  </si>
  <si>
    <t xml:space="preserve">      Knight</t>
  </si>
  <si>
    <t xml:space="preserve">      Minotaur</t>
  </si>
  <si>
    <t xml:space="preserve">      Plaguelord</t>
  </si>
  <si>
    <t xml:space="preserve">      Ssrathi</t>
  </si>
  <si>
    <t xml:space="preserve">      Swarm</t>
  </si>
  <si>
    <t xml:space="preserve">      Undead</t>
  </si>
  <si>
    <t xml:space="preserve">      Wood Elf</t>
  </si>
  <si>
    <t/>
  </si>
  <si>
    <t>Class</t>
  </si>
  <si>
    <t>These boots were created by Dwarven alchemists, so that Dwarves could keep up with the larger races.</t>
  </si>
  <si>
    <t>Contrary to its name, this helm was not made for a Giant, instead it gives its wearer the strength of a Giant.</t>
  </si>
  <si>
    <t>These daggers are fashioned from the teeth of ancient dragons. They are ground down until they are sharp as a needle.</t>
  </si>
  <si>
    <t>To create this shield, the hide of a Fire Dragon is stretched over the bones of a Salamander.</t>
  </si>
  <si>
    <t>Forged by the High Elves of the Northern Tundra, this ornate armor is warm to the touch.</t>
  </si>
  <si>
    <t>Casts Ring of Fire (10% chance per hit)</t>
  </si>
  <si>
    <t>This staff once belonged to the great Minotaur Fire Priest, Pyreakon.</t>
  </si>
  <si>
    <t>This ring, set with blue and red gems, was created by the ancient Elementalist, Mordron.</t>
  </si>
  <si>
    <t>Casts Call Lightning (5% chance per hit)</t>
  </si>
  <si>
    <t>Thunder Shields are given by the God Tempest to his most worthy Barbarian chieftains.</t>
  </si>
  <si>
    <t>These tough, heavy iron swords are forged by the Dwarven artisans of Khaz Agar.</t>
  </si>
  <si>
    <t>These light Elven weapons, forged upon the isle of Lunarion, are highly prized in the southern lands.</t>
  </si>
  <si>
    <t>It is said that Grakkar, commander of the Orcish Jihad, carried this sword into battle.</t>
  </si>
  <si>
    <t>These rings were originally crafted for the High Elven Moonguard to make them more resilient in battle.</t>
  </si>
  <si>
    <t>It is said that the Dwarven King Khorin slew 1000 Orcs with this hammer.</t>
  </si>
  <si>
    <t>Casts Wildfire (5% chance per hit)</t>
  </si>
  <si>
    <t>The Blackfire Axe was created by Lord Antharg to spread a terrible plague amongst the Dwarves.</t>
  </si>
  <si>
    <t>Daggers of Striking were originally created by the Diraqine Mage Guild, to help protect their poorly-armored members.</t>
  </si>
  <si>
    <t>+2 Morale when leading Dwarves</t>
  </si>
  <si>
    <t>This crown was lost when the Orcs and Goblins from Kor sacked the Citadel of Khalel.</t>
  </si>
  <si>
    <t>Grollo the Goblin Alchemist makes many of these rings to give out as payment to adventurers.</t>
  </si>
  <si>
    <t>Grollo the Goblin Alchemist makes these boots from daemon-leather. They are quite rare.</t>
  </si>
  <si>
    <t>Rune items are most usually created by Dwarven Runemasters. They are finely crafted and highly-prized.</t>
  </si>
  <si>
    <t>This glowing sword was a gift to the Bartonian Knights from the High Elves.</t>
  </si>
  <si>
    <t>This crown, over 1000 years old, is passed down from one Selentine Emperor to another.</t>
  </si>
  <si>
    <t>Lord Bane fashioned this crown from the finger-bones of his vanquished enemies.</t>
  </si>
  <si>
    <t>+8 Morale when leading Orcs</t>
  </si>
  <si>
    <t>Only the mightiest Orkish Warlords dare to carry this banner into battle.</t>
  </si>
  <si>
    <t>This banner is made from the skin and bone of a Storm Giant chieftain.</t>
  </si>
  <si>
    <t>Casts Ice Storm (5% chance per hit)</t>
  </si>
  <si>
    <t>This magical orb was discovered buried beneath the ice in the Northern Tundra.</t>
  </si>
  <si>
    <t>+10 XP for all Griffons</t>
  </si>
  <si>
    <t>These boots are fashioned from the hide of a Royal Griffon of Silvermyr.</t>
  </si>
  <si>
    <t>The blade of the Darksword was forged deep within Lord Bane's Citadel and is cold to the touch.</t>
  </si>
  <si>
    <t>+60 Damage vs. Dragons</t>
  </si>
  <si>
    <t>These blades were forged by Dwarven Smiths to help rid their tunnels of Dragons.</t>
  </si>
  <si>
    <t>Casts Heal Self (8% chance per hit)</t>
  </si>
  <si>
    <t>These rings were created by the Elven Healer, Elcor, and given to the royal families of the Elves.</t>
  </si>
  <si>
    <t>Casts Doomstones (5% chance per hit)</t>
  </si>
  <si>
    <t>This Horn was taken by the Dwarves of Khaz-Agar as a trophy when they defeated the Stone Giants.</t>
  </si>
  <si>
    <t>These sturdy shields are quite common in the civilized lands of Etheria.</t>
  </si>
  <si>
    <t>This spear is made from the spine of a mighty sea-creature and tipped with the horn of a Dragon Turtle.</t>
  </si>
  <si>
    <t>This helm was created from the skull of a very ancient Liche.</t>
  </si>
  <si>
    <t>The Knights of the Red Tower in the Borderlands wear this armor as a sign of their station.</t>
  </si>
  <si>
    <t>This sword can cut the head from the body in a single swift stroke.</t>
  </si>
  <si>
    <t>+20 to Damage vs. Large Creatures</t>
  </si>
  <si>
    <t>This blade was forged in the Plains of Blood by Vulkor, Lord of the Reavers.</t>
  </si>
  <si>
    <t>This golden harp is strung with 32 strands of the Ice Queen Ehlanna's silver hair.</t>
  </si>
  <si>
    <t>These ceremonial cloaks are awarded to Dwarven students when they can recite the 247 rules of building.</t>
  </si>
  <si>
    <t>This simple wooden shield offers a small amount of protection.</t>
  </si>
  <si>
    <t>These cruel spiked maces are the favored weapons of the gladiators of Daros.</t>
  </si>
  <si>
    <t>+1 Nature Magic</t>
  </si>
  <si>
    <t>Created by the Elves of Solhaven, these cloaks allow their wearer to blend into the forest.</t>
  </si>
  <si>
    <t>+3 Summoning Magic</t>
  </si>
  <si>
    <t>The talking skull on this circlet can aid in the casting of Summoning spells</t>
  </si>
  <si>
    <t>Dulthorn the Smith, fashoined these bresatplates for the King's Guard, the Khazrimi.</t>
  </si>
  <si>
    <t>Casts Purify (5% chance per hit)</t>
  </si>
  <si>
    <t>When it is opened, rays of purest light burst from this book</t>
  </si>
  <si>
    <t>When it is opened, a cloud of darkness issues from its pages.</t>
  </si>
  <si>
    <t>The elves crafted this ring by trapping starlight within a diamond.</t>
  </si>
  <si>
    <t>Casts Freeze (5% chance per hit)</t>
  </si>
  <si>
    <t>This simple golden ring is ensribed with ancient Elven runes of power.</t>
  </si>
  <si>
    <t>Casts Poison Cloud (20% chance per hit)</t>
  </si>
  <si>
    <t>It is said that this ring was a gift from Aranea, Mistress of Spiders, to Kargoth the Destroyer.</t>
  </si>
  <si>
    <t>+10 XP for all Slimes</t>
  </si>
  <si>
    <t>Antharg, the Lord of Plague, gives these rings to all of his favored Plague Priests.</t>
  </si>
  <si>
    <t>These rings provide a small invisible barrier around the wearer that can stop physical attacks.</t>
  </si>
  <si>
    <t>Casts Resurrection (10% chance per hit)</t>
  </si>
  <si>
    <t>This crafting of this ring was the final act of the Healer Elcor before he ascended to the heavens.</t>
  </si>
  <si>
    <t>Many times, the Dark Elven hordes of Yrm have marched beneath these Blood Banners.</t>
  </si>
  <si>
    <t>+20 to XP for all Treants</t>
  </si>
  <si>
    <t>This banner is fashioned of sacred wood from the Glade of Souls in Solhaven.</t>
  </si>
  <si>
    <t>After battling the Dwarves, Orcs typically like to stick the Dwarven leader on a pole and wave him around for a few weeks.</t>
  </si>
  <si>
    <t>+1 Divination Magic</t>
  </si>
  <si>
    <t>A great eye upon this banner seems to watch all those nearby.</t>
  </si>
  <si>
    <t>+14 Morale when leading the Empire</t>
  </si>
  <si>
    <t>This banner was thought lost when the Lysean Empire fell.</t>
  </si>
  <si>
    <t>These boots are made from the skin of a Ssrathi Raptor - one of the fastest creatures in Etheria.</t>
  </si>
  <si>
    <t>These boots are of Elven design - made for crossing the cold Northern Tundra.</t>
  </si>
  <si>
    <t>Casts Soul Flame (5% chance per hit)</t>
  </si>
  <si>
    <t>This legendary artifact was fashioned from a single huge diamond found by the Dwarves within the heart of Drak-Dum.</t>
  </si>
  <si>
    <t>The Armor of the Gods</t>
  </si>
  <si>
    <t>This helm was worn by the great hero Heimdal, Paladin of Marthos, before he became a God.</t>
  </si>
  <si>
    <t>This mail was worn by the great hero Heimdal, Paladin of Marthos, before he became a God.</t>
  </si>
  <si>
    <t>This shield was carried by the great hero Heimdal, Paladin of Marthos, before he became a God.</t>
  </si>
  <si>
    <t>These boots were worn by the great hero Heimdal, Paladin of Marthos, before he became a God.</t>
  </si>
  <si>
    <t>The Triad of Skulls</t>
  </si>
  <si>
    <t>This ring is carved from the skull of the ancient Undead Dragon, Ungorthax.</t>
  </si>
  <si>
    <t>This circlet is carved from the skull of the ancient Undead Dragon, Ungorthax.</t>
  </si>
  <si>
    <t>This staff is carved from the skull of the ancient Undead Dragon, Ungorthax.</t>
  </si>
  <si>
    <t>The blade of this sword bursts into flame when it enters combat.</t>
  </si>
  <si>
    <t>The Gifts of Couatl</t>
  </si>
  <si>
    <t>This golden blade was a gift from the Sun God Couatl to his worshippers.</t>
  </si>
  <si>
    <t>These magical stones were a gift from the Sun God Couatl to his worshippers.</t>
  </si>
  <si>
    <t>Casts Pillar of Fire (5% chance per hit)</t>
  </si>
  <si>
    <t>This medallion was a gift from the Sun God Couatl to his worshippers.</t>
  </si>
  <si>
    <t>+30 Damage vs. Snakemen &amp; Dinosaurs</t>
  </si>
  <si>
    <t>These axes have been fashioned by the Selentines specifically for killing Ssrathi.</t>
  </si>
  <si>
    <t>Casts Morph Combat (5% chance per hit)</t>
  </si>
  <si>
    <t>These blades are forged by Daemon Smiths from another plane. Using them changes the very fabric of reality.</t>
  </si>
  <si>
    <t>These robes are presented by the Imperial College of Wizards to their most distinguished members.</t>
  </si>
  <si>
    <t>+10 to Combat Skill at Night</t>
  </si>
  <si>
    <t>These belts were developed by the Selentine Assassins' Guild to aid their members who tangled with the City Guards.</t>
  </si>
  <si>
    <t>+6 Divination Magic</t>
  </si>
  <si>
    <t>It is said that nobody can ever finish this book, since no one person can know all things.</t>
  </si>
  <si>
    <t>+6 Chaos Magic</t>
  </si>
  <si>
    <t>The cover of this spellbook is contantly shifting and changing form.</t>
  </si>
  <si>
    <t>+6 Illusion Magic</t>
  </si>
  <si>
    <t>This spellbook seems to change color whenever you look at it.</t>
  </si>
  <si>
    <t>These shimmering cloaks are woven from the hair of the Fey Queen.</t>
  </si>
  <si>
    <t>+10% Mana Discount on spells</t>
  </si>
  <si>
    <t>Playing this harp changes the very nature of magic in the surrounding area.</t>
  </si>
  <si>
    <t>+2 Chaos Magic</t>
  </si>
  <si>
    <t>Glowing green eyes peer through the slime that is covering this shield.</t>
  </si>
  <si>
    <t>+30 to Damage vs. Dwarves</t>
  </si>
  <si>
    <t>This Goblin dagger is coated with the sap of a plant particularly poisonous to Dwarves.</t>
  </si>
  <si>
    <t>Goblin Shamans believe that these stones can change the weather.</t>
  </si>
  <si>
    <t>Casts Heal Self (5% chance per hit)</t>
  </si>
  <si>
    <t>These small Orbs are often given to Wood Elves when they are about to travel far from their homeland.</t>
  </si>
  <si>
    <t>+50 to Damage vs. Orcs</t>
  </si>
  <si>
    <t>These huge axes are wielded by the Theiran Knights. They are so heavy that few people can lift them.</t>
  </si>
  <si>
    <t>After being forged by the High Elves, these blades are quenched in Ehlariel's frozen lake.</t>
  </si>
  <si>
    <t>These shields are given to high ranking officers in the service of the Moon King.</t>
  </si>
  <si>
    <t>The Garb of Thyatis</t>
  </si>
  <si>
    <t>This is part of a rare set of artifacts owned by the High Elven Mage, Thyatis.</t>
  </si>
  <si>
    <t>These rings project a faint blue aura around their wearer, shielding them from magic damage.</t>
  </si>
  <si>
    <t>These rings are carved from a Troll's back bone</t>
  </si>
  <si>
    <t>These rings are carved from a Troll's back bone.</t>
  </si>
  <si>
    <t>These green glowing blades are highly prized by all wizards.</t>
  </si>
  <si>
    <t>This belt is said to give the wearer the strength of a Fire Giant.</t>
  </si>
  <si>
    <t>This belt is said to give the wearer the strength of a Frost Giant.</t>
  </si>
  <si>
    <t>This belt is said to give the wearer the strength of a Storm Giant.</t>
  </si>
  <si>
    <t>These helms are fashioned from a strange white-gold metal.</t>
  </si>
  <si>
    <t>The Wizards of the Diraqine Empire often bear these banners into battle.</t>
  </si>
  <si>
    <t>+2 Morale when leading Orcs</t>
  </si>
  <si>
    <t>These belts are worn by Orc Chieftains as a sign of their status.</t>
  </si>
  <si>
    <t>Lysean Crown Jewels</t>
  </si>
  <si>
    <t>This item is part of the Lysean Crown Jewels.</t>
  </si>
  <si>
    <t>These helms are fashioned from the skull of a giant Orkish Ram.</t>
  </si>
  <si>
    <t>It is said that the Barbarian God Tempest hurls these hammers to the earth during a mighty storm.</t>
  </si>
  <si>
    <t>These elegant daggers are often used in duels in the Selentine Empire.</t>
  </si>
  <si>
    <t>+5% Assassination</t>
  </si>
  <si>
    <t>These razor sharp daggers are made of a rare dark iron.</t>
  </si>
  <si>
    <t>+20 XP for all Griffons</t>
  </si>
  <si>
    <t>These shields are carried by the Griffonriders of Khaz Tarn.</t>
  </si>
  <si>
    <t>These Orbs, and many like them, are crafted by the Seers of Ehlariel.</t>
  </si>
  <si>
    <t>Casts Hand of Flame (5% chance per hit)</t>
  </si>
  <si>
    <t>Casts Hand Of Ice (5% chance per hit)</t>
  </si>
  <si>
    <t>Casts Stoneskin (10% chance per hit)</t>
  </si>
  <si>
    <t>This shield was made many centuries ago by the Dwarves of Khaz Barak, entirely of cold black stone.</t>
  </si>
  <si>
    <t>Casts Freeze Magic (5% chance per hit)</t>
  </si>
  <si>
    <t>The High Elven Mage, Thyatis, created this key to temporarily disable all magic in an area.</t>
  </si>
  <si>
    <t>The Wood Elf smiths forge these blades for their leaders who favor a fast style of fighting.</t>
  </si>
  <si>
    <t>+30 to Damage vs. Humans</t>
  </si>
  <si>
    <t>These blades are forged in the Realms of Death by Lord Bane himself.</t>
  </si>
  <si>
    <t>Axes of Slaying are commonly found in the lands of Kor.</t>
  </si>
  <si>
    <t>+5 Merchant skill (9.09% Discount)</t>
  </si>
  <si>
    <t>This belt is a badge of office in the Selentine Merchant's Guild.</t>
  </si>
  <si>
    <t>It takes a mighty warrior to wield the weapon of Hillgorn, the Giant King.</t>
  </si>
  <si>
    <t>High Elven warriors use these shields for protection during the winter months.</t>
  </si>
  <si>
    <t>Imperial captains wear these tunics as a sign of their rank and nobility.</t>
  </si>
  <si>
    <t>Sirian priests often wear this armor as they stand in battle, healing their knights.</t>
  </si>
  <si>
    <t>+1 Life stolen per hit</t>
  </si>
  <si>
    <t>Feratu, the Vampire Lord, wore this armor into battle.</t>
  </si>
  <si>
    <t>+4 to XP for all Daemons</t>
  </si>
  <si>
    <t>Be warned! The key only works to open the dimensional gate, not close it.</t>
  </si>
  <si>
    <t>Casts Banish (5% chance per hit)</t>
  </si>
  <si>
    <t>Be warned! The key only works to close the dimensional gate, not open it.</t>
  </si>
  <si>
    <t>Generate 30 Gold per minute</t>
  </si>
  <si>
    <t>This key is rumored key to open the Selentine Emperor's treasure vault.</t>
  </si>
  <si>
    <t>This crown belonged to Llewen the Archer, who rose to become King of Elenia.</t>
  </si>
  <si>
    <t>This Elven-made ring was a gift to the pyromancer Atholar, who aided them in their war against the Dwarves.</t>
  </si>
  <si>
    <t>This crude Barbarian weapon contains a claw from an old Frost Dragon.</t>
  </si>
  <si>
    <t>These scythes are commonly employed by the Druids of Silvermyr.</t>
  </si>
  <si>
    <t>In the battle against the Dark Elves, this staff helped the Wood Elves to victory.</t>
  </si>
  <si>
    <t>Armies tremble in fear when they see their enemy wielding this deadly Orkish weapon.</t>
  </si>
  <si>
    <t>Folklore says that this staff, found near Ragnar's cave, was used by the dragon as a toothpick.</t>
  </si>
  <si>
    <t>This blade is permanently stained with the blood of its victims.</t>
  </si>
  <si>
    <t>These helms are commonly worn by the Orc Chieftains of Southern Kor.</t>
  </si>
  <si>
    <t>This is the banner of the High Elven Dragon Knights</t>
  </si>
  <si>
    <t>+1 Illusion Magic</t>
  </si>
  <si>
    <t>The Dark Elves of Duimenwood fashion these cloaks from spider silk.</t>
  </si>
  <si>
    <t>These boots allow the Elves of Silvermyr to travel soundlessly through the forest.</t>
  </si>
  <si>
    <t>These sturdy boots are of obvious Dwarven design.</t>
  </si>
  <si>
    <t>Wizards often wear these cloaks while journeying abroad.</t>
  </si>
  <si>
    <t>Daemonic Tomes</t>
  </si>
  <si>
    <t>+2 Summoning Magic</t>
  </si>
  <si>
    <t>This book lists the details of all Daemons that have been seen in Etheria.</t>
  </si>
  <si>
    <t>This book lists the details of the many planes where the Daemons come from.</t>
  </si>
  <si>
    <t>This helm belongs to one of the Frost Giant's leaders, known to people as a Jarl.</t>
  </si>
  <si>
    <t>Casts Resist Fire (5% chance per hit)</t>
  </si>
  <si>
    <t>This Horn was once owned by a leader of the Fire Giants, known to his people as a Jotun.</t>
  </si>
  <si>
    <t>Casts Call the Dead (5% chance per hit)</t>
  </si>
  <si>
    <t>This shield was forged for Thangorin, leader of the Doomknights of Skullguard Pass.</t>
  </si>
  <si>
    <t>This ring once belonged to mighty Lichelord, Elendrax. It allowed him to exist for over 1000 years.</t>
  </si>
  <si>
    <t>This axe once belonged to a Dwarf Lord, but Liches cast a spell of corruption upon it.</t>
  </si>
  <si>
    <t>Casts Spray Poison (5% chance per hit)</t>
  </si>
  <si>
    <t>Plagueswords are forged from a dark metal quenched in the boiled remains of a slime creature.</t>
  </si>
  <si>
    <t>Generate 60 Gold per minute</t>
  </si>
  <si>
    <t>This lyre is said to be able to create gold from thin air.</t>
  </si>
  <si>
    <t>Casts Life Ward (5% chance per hit)</t>
  </si>
  <si>
    <t>Many of these helms were forged in Khaz Agar for the Paladins of Siria.</t>
  </si>
  <si>
    <t>+10 to XP for all Monsters</t>
  </si>
  <si>
    <t>These magnficent cloaks are made entirely from Griffon feathers.</t>
  </si>
  <si>
    <t>This Horn was possessed by the leader of the K'Varr, the most powerful of Lord Sartek's servants.</t>
  </si>
  <si>
    <t>These heavy ugly boots are made from the hide of a Basilisk.</t>
  </si>
  <si>
    <t>This armor belonged to the first Captain of the Iceguard, Eleandra.</t>
  </si>
  <si>
    <t>These amulets are worn by the notorious Assassins of the Dark Path.</t>
  </si>
  <si>
    <t>A staff like this might typically be found in the possession of one of the Monks of the White Mountains.</t>
  </si>
  <si>
    <t>+50 Damage vs. Buildings</t>
  </si>
  <si>
    <t>The Dark Dwarves create these hammers specifically to knock down buildings.</t>
  </si>
  <si>
    <t>Casts Extend (5% chance per hit)</t>
  </si>
  <si>
    <t>Wizards typically employ an Orb like this to extend the duration of their spells.</t>
  </si>
  <si>
    <t>Casts True Sight (5% chance per hit)</t>
  </si>
  <si>
    <t>This Crown is a remnant from the ancient civilization of the Dragonlords.</t>
  </si>
  <si>
    <t>+20 to XP for all Dragons</t>
  </si>
  <si>
    <t>A person who commands the Dragonstones has some measure of authority amongst Dragons.</t>
  </si>
  <si>
    <t>Casts Hand Of Ice (8% chance per hit)</t>
  </si>
  <si>
    <t>In an icy cave in the White Mountains, the Frost Dragon Meteck crafted this banner to mark his territory.</t>
  </si>
  <si>
    <t>+10 to Damage vs. Humans</t>
  </si>
  <si>
    <t>This blade was crafted by Thog the Ogre Lord to protect his people against marauding Knights.</t>
  </si>
  <si>
    <t>+30 to Damage vs. Orcs</t>
  </si>
  <si>
    <t>Yorr the Reaver once slew 100 Orcs in a single battle with this hammer.</t>
  </si>
  <si>
    <t>Casts See Invisible (10% chance per hit)</t>
  </si>
  <si>
    <t>Elven wizards created these Orb to detect invisible foes entering their towers.</t>
  </si>
  <si>
    <t>This ring was a gift from the Ice Maidens of the Northern Tundra to the Sun Tribe of Ar.</t>
  </si>
  <si>
    <t>The Dwarves of Khaz-Barak carved this crown from pure granite.</t>
  </si>
  <si>
    <t>+2 Poison Magic</t>
  </si>
  <si>
    <t>These boots were made for Lord Antharg (though unfortunately he has no legs).</t>
  </si>
  <si>
    <t>These shields were carried by the daemonic servants of the fifth horseman.</t>
  </si>
  <si>
    <t>These robes are worn by many of the leaders of the Dark Path Cult.</t>
  </si>
  <si>
    <t>+3 Life stolen per hit</t>
  </si>
  <si>
    <t>This helm was crafted of red iron, and while hot, was quenched in blood.</t>
  </si>
  <si>
    <t>The Protectors</t>
  </si>
  <si>
    <t>This ring is part of a set of magical warding devices, created by Wood Elves of Silvermyr.</t>
  </si>
  <si>
    <t>This big heavy sword belonged to Sir Aranok, commander of the Bartonian knights.</t>
  </si>
  <si>
    <t>This Staff is one of the prized possessions of the Lichelord of Zhur</t>
  </si>
  <si>
    <t>These Banners are used to warn sailors to stay off the Isle of Zhur</t>
  </si>
  <si>
    <t>The first of these boots came from Imperial traders following the invading armies. As the Ssrathi fought back, the boots became rarer and increased in value.</t>
  </si>
  <si>
    <t>+15 to XP for all Floating Eyes</t>
  </si>
  <si>
    <t>Antharg ordered these helms created for his generals to watch over their future domains.</t>
  </si>
  <si>
    <t>Giant scorpion stingers, when dipped in the magical blood of an Archon, become incredibly resilient and deadly.</t>
  </si>
  <si>
    <t>+4 Morale when leading Dark Dwarves</t>
  </si>
  <si>
    <t>The dark dwarves created these orbs with a mixture of sorcery and engineering. When used properly, they allow unparalleled control of siege equipment.</t>
  </si>
  <si>
    <t>An accidental creation by Dark Elven Summoner Mordaine, these blades are prized by assassins needing to kill during the day.</t>
  </si>
  <si>
    <t>This mighty weapon came from the body of a slain Doomknight in the Plains of Blood. It was blessed by Tempest and given to the powerful Reaver, Red Tornok.</t>
  </si>
  <si>
    <t>This strange ring grants the wearer everlasting beauty, but only as long as the ring is worn.</t>
  </si>
  <si>
    <t>+40 to Maximum Mana</t>
  </si>
  <si>
    <t>This magical artifact,grants the mage great arcane power and might. However,the staff does drain the mage of intelligence and willpower,thus the name.</t>
  </si>
  <si>
    <t>This armor is often worn by the High Elven Moonguard. Not only do they offer protection, but their magical enchantments also makes it easier to think and act.</t>
  </si>
  <si>
    <t>+6 to Resistance for all your troops</t>
  </si>
  <si>
    <t>These rings were made by the high elves of Elhariel to help ward their armies against the great cold of the North.</t>
  </si>
  <si>
    <t>This mail was fashioned by the dark dwarves to give their cowardly warriors a great advantage against other heroes.</t>
  </si>
  <si>
    <t>Casts Scare (5% chance per hit)</t>
  </si>
  <si>
    <t>A mighty barbarian weapon; few warlords can wield it and even fewer smiths can produce it.</t>
  </si>
  <si>
    <t>Casts Psychic Blast (3% chance per hit)</t>
  </si>
  <si>
    <t>Many say that this hammer once belonged to Dwarf King Khorin.</t>
  </si>
  <si>
    <t>Casts Resist Missile (5% chance per hit)</t>
  </si>
  <si>
    <t>This cloak is covered in magical runes which help protect its wearer from harm.</t>
  </si>
  <si>
    <t>This helm, blessed by Sirian himself, is worn only by the mightiest of Knights.</t>
  </si>
  <si>
    <t>Mallecke the Dark Elven Alchemist empowered this ring with grand rewards for every elven race, however he also cursed the ring should it touch the hand of any mage other than himself.</t>
  </si>
  <si>
    <t>This key is part of the treasure horde of the Vampire King Elsprech.</t>
  </si>
  <si>
    <t>This banner is part of the treasure horde of the Vampire King Elsprech.</t>
  </si>
  <si>
    <t>This book is part of the treasure horde of the Vampire King Elsprech.</t>
  </si>
  <si>
    <t>This crown is part of the treasure horde of the Vampire King Elsprech.</t>
  </si>
  <si>
    <t>This cloak is part of the treasure horde of the Vampire King Elsprech.</t>
  </si>
  <si>
    <t xml:space="preserve">Gnarled Staff </t>
  </si>
  <si>
    <t xml:space="preserve">Minor </t>
  </si>
  <si>
    <t xml:space="preserve">Boots of Speed </t>
  </si>
  <si>
    <t xml:space="preserve">Giant's Helm </t>
  </si>
  <si>
    <t xml:space="preserve">Greater </t>
  </si>
  <si>
    <t xml:space="preserve">Dagger of Piercing </t>
  </si>
  <si>
    <t xml:space="preserve">Fire Shield </t>
  </si>
  <si>
    <t xml:space="preserve">Armor of the North </t>
  </si>
  <si>
    <t xml:space="preserve">Staff of Pyreakon </t>
  </si>
  <si>
    <t xml:space="preserve">Ring of Fire and Ice </t>
  </si>
  <si>
    <t xml:space="preserve">Thunder Shield </t>
  </si>
  <si>
    <t xml:space="preserve">Dwarven Shortsword </t>
  </si>
  <si>
    <t xml:space="preserve">Lesser </t>
  </si>
  <si>
    <t xml:space="preserve">Elven Rapier </t>
  </si>
  <si>
    <t xml:space="preserve">Orc King's Blade </t>
  </si>
  <si>
    <t xml:space="preserve">Ring of Health </t>
  </si>
  <si>
    <t xml:space="preserve">Hammer of King Khorin </t>
  </si>
  <si>
    <t xml:space="preserve">Blackfire Axe </t>
  </si>
  <si>
    <t xml:space="preserve">Artifact </t>
  </si>
  <si>
    <t xml:space="preserve">Dagger of Striking </t>
  </si>
  <si>
    <t xml:space="preserve">Crown of Khalel </t>
  </si>
  <si>
    <t xml:space="preserve">Grollo's Storm Ring </t>
  </si>
  <si>
    <t xml:space="preserve">Grollo's Fire Boots </t>
  </si>
  <si>
    <t xml:space="preserve">Lesser Runesword </t>
  </si>
  <si>
    <t xml:space="preserve">Runesword </t>
  </si>
  <si>
    <t xml:space="preserve">Greater Runesword </t>
  </si>
  <si>
    <t xml:space="preserve">Master Runesword </t>
  </si>
  <si>
    <t xml:space="preserve">Royal Runesword </t>
  </si>
  <si>
    <t xml:space="preserve">Lesser Runehelm </t>
  </si>
  <si>
    <t xml:space="preserve">Runehelm </t>
  </si>
  <si>
    <t xml:space="preserve">Greater Runehelm </t>
  </si>
  <si>
    <t xml:space="preserve">Master Runehelm </t>
  </si>
  <si>
    <t xml:space="preserve">Royal Runehelm </t>
  </si>
  <si>
    <t xml:space="preserve">Lesser Runeshield </t>
  </si>
  <si>
    <t xml:space="preserve">Runeshield </t>
  </si>
  <si>
    <t xml:space="preserve">Greater Runeshield </t>
  </si>
  <si>
    <t xml:space="preserve">Master Runeshield </t>
  </si>
  <si>
    <t xml:space="preserve">Royal Runeshield </t>
  </si>
  <si>
    <t xml:space="preserve">Lesser Runemail </t>
  </si>
  <si>
    <t xml:space="preserve">Runemail </t>
  </si>
  <si>
    <t xml:space="preserve">Greater Runemail </t>
  </si>
  <si>
    <t xml:space="preserve">Master Runemail </t>
  </si>
  <si>
    <t xml:space="preserve">Royal Runemail </t>
  </si>
  <si>
    <t xml:space="preserve">Sword of Light </t>
  </si>
  <si>
    <t xml:space="preserve">Selentine Crown </t>
  </si>
  <si>
    <t xml:space="preserve">Bane's Crown </t>
  </si>
  <si>
    <t xml:space="preserve">Orkish Banner </t>
  </si>
  <si>
    <t xml:space="preserve">Banner of Rage </t>
  </si>
  <si>
    <t xml:space="preserve">Frozen Orb </t>
  </si>
  <si>
    <t xml:space="preserve">Griffonskin Boots </t>
  </si>
  <si>
    <t xml:space="preserve">Darksword </t>
  </si>
  <si>
    <t xml:space="preserve">Dragonsbane </t>
  </si>
  <si>
    <t xml:space="preserve">Elven Ring </t>
  </si>
  <si>
    <t xml:space="preserve">Horn of Stone </t>
  </si>
  <si>
    <t xml:space="preserve">Irontower Shield </t>
  </si>
  <si>
    <t xml:space="preserve">Spear of Ankh </t>
  </si>
  <si>
    <t xml:space="preserve">Skullhelm </t>
  </si>
  <si>
    <t xml:space="preserve">Red Tower Armor </t>
  </si>
  <si>
    <t xml:space="preserve">Vorpal Sword </t>
  </si>
  <si>
    <t xml:space="preserve">Slayer's Blade </t>
  </si>
  <si>
    <t xml:space="preserve">Ice Queen's Harp </t>
  </si>
  <si>
    <t xml:space="preserve">Runelord's Cloak </t>
  </si>
  <si>
    <t xml:space="preserve">Wooden Buckler </t>
  </si>
  <si>
    <t xml:space="preserve">Spiked Mace </t>
  </si>
  <si>
    <t xml:space="preserve">Woodland Cloak </t>
  </si>
  <si>
    <t xml:space="preserve">Circlet of Thull </t>
  </si>
  <si>
    <t xml:space="preserve">Khazrimi Breastplate </t>
  </si>
  <si>
    <t xml:space="preserve">Tome of Pure Light </t>
  </si>
  <si>
    <t xml:space="preserve">Tome of Utter Darkness </t>
  </si>
  <si>
    <t xml:space="preserve">Ring of Starlight </t>
  </si>
  <si>
    <t xml:space="preserve">Ring of Frost </t>
  </si>
  <si>
    <t xml:space="preserve">Ring of Aranea </t>
  </si>
  <si>
    <t xml:space="preserve">Ring of Slime </t>
  </si>
  <si>
    <t xml:space="preserve">Ring of Shielding </t>
  </si>
  <si>
    <t xml:space="preserve">Ring of Resurrection </t>
  </si>
  <si>
    <t xml:space="preserve">Blood Banner </t>
  </si>
  <si>
    <t xml:space="preserve">Woodland Banner </t>
  </si>
  <si>
    <t xml:space="preserve">Dwarf-on-a-Stick </t>
  </si>
  <si>
    <t xml:space="preserve">Banner of Seeing </t>
  </si>
  <si>
    <t xml:space="preserve">Lost Banner of Lysea </t>
  </si>
  <si>
    <t xml:space="preserve">Boots of Striding </t>
  </si>
  <si>
    <t xml:space="preserve">Boots of the Tundra </t>
  </si>
  <si>
    <t xml:space="preserve">Orb of Etheria </t>
  </si>
  <si>
    <t xml:space="preserve">Helm of the Gods </t>
  </si>
  <si>
    <t xml:space="preserve">Set Item </t>
  </si>
  <si>
    <t xml:space="preserve">Mail of the Gods </t>
  </si>
  <si>
    <t xml:space="preserve">Shield of the Gods </t>
  </si>
  <si>
    <t xml:space="preserve">Boots of the Gods </t>
  </si>
  <si>
    <t xml:space="preserve">Ring of Skulls </t>
  </si>
  <si>
    <t xml:space="preserve">Circlet of Skulls </t>
  </si>
  <si>
    <t xml:space="preserve">Staff of Skulls </t>
  </si>
  <si>
    <t xml:space="preserve">Flametongue </t>
  </si>
  <si>
    <t xml:space="preserve">The Aklys of Couatl </t>
  </si>
  <si>
    <t xml:space="preserve">The Stones of Couatl </t>
  </si>
  <si>
    <t xml:space="preserve">The Medallion of Couatl </t>
  </si>
  <si>
    <t xml:space="preserve">Serpentslayer Axe </t>
  </si>
  <si>
    <t xml:space="preserve">Chaosblade </t>
  </si>
  <si>
    <t xml:space="preserve">Robe of the Archmage </t>
  </si>
  <si>
    <t xml:space="preserve">Shadow Belt </t>
  </si>
  <si>
    <t xml:space="preserve">The Tome of Knowledge </t>
  </si>
  <si>
    <t xml:space="preserve">The Tome of Change </t>
  </si>
  <si>
    <t xml:space="preserve">The Tome of Lies </t>
  </si>
  <si>
    <t xml:space="preserve">Fey Cloak </t>
  </si>
  <si>
    <t xml:space="preserve">Fey Harp </t>
  </si>
  <si>
    <t xml:space="preserve">Plagueshield </t>
  </si>
  <si>
    <t xml:space="preserve">Dwarfkiller </t>
  </si>
  <si>
    <t xml:space="preserve">Shaman Stones </t>
  </si>
  <si>
    <t xml:space="preserve">Orb of Healing </t>
  </si>
  <si>
    <t xml:space="preserve">Theiran Axe </t>
  </si>
  <si>
    <t xml:space="preserve">Iceblade </t>
  </si>
  <si>
    <t xml:space="preserve">Moonshield </t>
  </si>
  <si>
    <t xml:space="preserve">Cloak of Thyatis </t>
  </si>
  <si>
    <t xml:space="preserve">Crown of Thyatis </t>
  </si>
  <si>
    <t xml:space="preserve">Orb of Thyatis </t>
  </si>
  <si>
    <t xml:space="preserve">Staff of Thyatis </t>
  </si>
  <si>
    <t xml:space="preserve">Anti-Magic Ring </t>
  </si>
  <si>
    <t xml:space="preserve">Troll Ring </t>
  </si>
  <si>
    <t xml:space="preserve">Greater Troll Ring </t>
  </si>
  <si>
    <t xml:space="preserve">Ultimate Troll Ring </t>
  </si>
  <si>
    <t xml:space="preserve">Mageblade </t>
  </si>
  <si>
    <t xml:space="preserve">Fire Giant's Belt </t>
  </si>
  <si>
    <t xml:space="preserve">Frost Giant's Belt </t>
  </si>
  <si>
    <t xml:space="preserve">Storm Giant's Belt </t>
  </si>
  <si>
    <t xml:space="preserve">Platinum Helm </t>
  </si>
  <si>
    <t xml:space="preserve">Wizard's Banner </t>
  </si>
  <si>
    <t xml:space="preserve">Orc Lord's Belt </t>
  </si>
  <si>
    <t xml:space="preserve">Lysean Crown </t>
  </si>
  <si>
    <t xml:space="preserve">Lysean Staff </t>
  </si>
  <si>
    <t xml:space="preserve">Lysean Orb </t>
  </si>
  <si>
    <t xml:space="preserve">Helm of the Ram </t>
  </si>
  <si>
    <t xml:space="preserve">Hammer of Thunder </t>
  </si>
  <si>
    <t xml:space="preserve">Jewelled Dagger </t>
  </si>
  <si>
    <t xml:space="preserve">Assassin's Blade </t>
  </si>
  <si>
    <t xml:space="preserve">Griffon Shield </t>
  </si>
  <si>
    <t xml:space="preserve">Orb of Protection </t>
  </si>
  <si>
    <t xml:space="preserve">Greater Orb of Protection </t>
  </si>
  <si>
    <t xml:space="preserve">Orb of Flame </t>
  </si>
  <si>
    <t xml:space="preserve">Orb of Wildfire </t>
  </si>
  <si>
    <t xml:space="preserve">Orb of Ice </t>
  </si>
  <si>
    <t xml:space="preserve">Orb of Life </t>
  </si>
  <si>
    <t xml:space="preserve">Orb of Godly Power </t>
  </si>
  <si>
    <t xml:space="preserve">Greater Orb of Life </t>
  </si>
  <si>
    <t xml:space="preserve">Shield of Obsidian </t>
  </si>
  <si>
    <t xml:space="preserve">Frozen Key </t>
  </si>
  <si>
    <t xml:space="preserve">Swiftblade </t>
  </si>
  <si>
    <t xml:space="preserve">Banesword </t>
  </si>
  <si>
    <t xml:space="preserve">Axe of Slaying </t>
  </si>
  <si>
    <t xml:space="preserve">Merchant's Belt </t>
  </si>
  <si>
    <t xml:space="preserve">Hillgorn's Hammer </t>
  </si>
  <si>
    <t xml:space="preserve">The Ice Shield </t>
  </si>
  <si>
    <t xml:space="preserve">The Captain's Tunic </t>
  </si>
  <si>
    <t xml:space="preserve">The Blessed Tabard </t>
  </si>
  <si>
    <t xml:space="preserve">Blood Armor </t>
  </si>
  <si>
    <t xml:space="preserve">Key of Opening </t>
  </si>
  <si>
    <t xml:space="preserve">Key of Closing </t>
  </si>
  <si>
    <t xml:space="preserve">The Vault Key </t>
  </si>
  <si>
    <t xml:space="preserve">Crown of Command </t>
  </si>
  <si>
    <t xml:space="preserve">Atholar's Ring </t>
  </si>
  <si>
    <t xml:space="preserve">Claw of the Dragon </t>
  </si>
  <si>
    <t xml:space="preserve">Harvest Scythe </t>
  </si>
  <si>
    <t xml:space="preserve">Sun Staff </t>
  </si>
  <si>
    <t xml:space="preserve">Spiked Club of Death </t>
  </si>
  <si>
    <t xml:space="preserve">The Frozen Needle </t>
  </si>
  <si>
    <t xml:space="preserve">Lifestealer </t>
  </si>
  <si>
    <t xml:space="preserve">Beasthead Helmet </t>
  </si>
  <si>
    <t xml:space="preserve">Dragon Banner </t>
  </si>
  <si>
    <t xml:space="preserve">Cloak of Shadows </t>
  </si>
  <si>
    <t xml:space="preserve">Elven Boots </t>
  </si>
  <si>
    <t xml:space="preserve">Boots of Khamar </t>
  </si>
  <si>
    <t xml:space="preserve">Lesser Cloak of Protection </t>
  </si>
  <si>
    <t xml:space="preserve">Greater Cloak of Protection </t>
  </si>
  <si>
    <t xml:space="preserve">Ultimate Cloak of Protection </t>
  </si>
  <si>
    <t xml:space="preserve">Book of Damnation </t>
  </si>
  <si>
    <t xml:space="preserve">Book of Hellfire </t>
  </si>
  <si>
    <t xml:space="preserve">Frost Giant's Helm </t>
  </si>
  <si>
    <t xml:space="preserve">Fire Giant's Horn </t>
  </si>
  <si>
    <t xml:space="preserve">Doomshield </t>
  </si>
  <si>
    <t xml:space="preserve">Ring of the Liche </t>
  </si>
  <si>
    <t xml:space="preserve">Axe of Dwarvenbane </t>
  </si>
  <si>
    <t xml:space="preserve">Plaguesword </t>
  </si>
  <si>
    <t xml:space="preserve">Leprechaun's Lyre </t>
  </si>
  <si>
    <t xml:space="preserve">Paladin's Helm </t>
  </si>
  <si>
    <t xml:space="preserve">Griffon Cloak </t>
  </si>
  <si>
    <t xml:space="preserve">Horn of the K'Varr </t>
  </si>
  <si>
    <t xml:space="preserve">Basilisk Boots </t>
  </si>
  <si>
    <t xml:space="preserve">Eleandra's Armor </t>
  </si>
  <si>
    <t xml:space="preserve">Dark Path Amulet </t>
  </si>
  <si>
    <t xml:space="preserve">Staff of the Master </t>
  </si>
  <si>
    <t xml:space="preserve">Golem Hammer </t>
  </si>
  <si>
    <t xml:space="preserve">Orb of Longevity </t>
  </si>
  <si>
    <t xml:space="preserve">Crown of Insight </t>
  </si>
  <si>
    <t xml:space="preserve">Dragonstones </t>
  </si>
  <si>
    <t xml:space="preserve">The Banner of Frost </t>
  </si>
  <si>
    <t xml:space="preserve">Ogre's Blade </t>
  </si>
  <si>
    <t xml:space="preserve">Hammer of Yorr </t>
  </si>
  <si>
    <t xml:space="preserve">Orb of Seeing </t>
  </si>
  <si>
    <t xml:space="preserve">Ring of Heaven </t>
  </si>
  <si>
    <t xml:space="preserve">The Stone Crown </t>
  </si>
  <si>
    <t xml:space="preserve">Boots of Slime </t>
  </si>
  <si>
    <t xml:space="preserve">Shield of Chaos </t>
  </si>
  <si>
    <t xml:space="preserve">Summoner's Robe </t>
  </si>
  <si>
    <t xml:space="preserve">Blood Helm </t>
  </si>
  <si>
    <t xml:space="preserve">Ring of Shielding Fire </t>
  </si>
  <si>
    <t xml:space="preserve">Ring of Shielding Ice </t>
  </si>
  <si>
    <t xml:space="preserve">Brooch of Shielding Storms </t>
  </si>
  <si>
    <t xml:space="preserve">Crown of Shielding Harm </t>
  </si>
  <si>
    <t xml:space="preserve">Sword of Sir Aranok </t>
  </si>
  <si>
    <t xml:space="preserve">Staff of Zhur </t>
  </si>
  <si>
    <t xml:space="preserve">Banner of Zhur </t>
  </si>
  <si>
    <t xml:space="preserve">Naga Skin Boots </t>
  </si>
  <si>
    <t xml:space="preserve">Helm of Many Eyes </t>
  </si>
  <si>
    <t xml:space="preserve">The Stinger </t>
  </si>
  <si>
    <t xml:space="preserve">  </t>
  </si>
  <si>
    <t xml:space="preserve">Mechanical Orb </t>
  </si>
  <si>
    <t xml:space="preserve">Shadowshiv </t>
  </si>
  <si>
    <t xml:space="preserve">Mace of Redemption </t>
  </si>
  <si>
    <t xml:space="preserve">Ring of Beauty </t>
  </si>
  <si>
    <t xml:space="preserve">Staff of Regret </t>
  </si>
  <si>
    <t xml:space="preserve">Armor of Brilliance </t>
  </si>
  <si>
    <t xml:space="preserve">Ring of Warding </t>
  </si>
  <si>
    <t xml:space="preserve">Bladebane Mail </t>
  </si>
  <si>
    <t xml:space="preserve">Barbarian Sword </t>
  </si>
  <si>
    <t xml:space="preserve">Hammer of the Mountain King </t>
  </si>
  <si>
    <t xml:space="preserve">Helm Of Might </t>
  </si>
  <si>
    <t xml:space="preserve">Elven Ring Of Greed </t>
  </si>
  <si>
    <t xml:space="preserve">The Vampire's Key </t>
  </si>
  <si>
    <t xml:space="preserve">The Vampire's Banner </t>
  </si>
  <si>
    <t xml:space="preserve">The Vampire's Tome </t>
  </si>
  <si>
    <t xml:space="preserve">The Vampire's Crown </t>
  </si>
  <si>
    <t xml:space="preserve">The Vampire's Cloak </t>
  </si>
  <si>
    <t>Level</t>
  </si>
  <si>
    <t xml:space="preserve">  A Gnarled Staff is a common yet sensible weapon for a novice wizard.</t>
  </si>
  <si>
    <t>Feet</t>
  </si>
  <si>
    <t>Head</t>
  </si>
  <si>
    <t>Body</t>
  </si>
  <si>
    <t>Misc</t>
  </si>
  <si>
    <t xml:space="preserve">      Orc
      (can't repair)</t>
  </si>
  <si>
    <t>0% (daytime)</t>
  </si>
  <si>
    <t>Casts Ring of Ice (5% chance per hit)
Casts Ring of Fire (5% chance per hit)</t>
  </si>
  <si>
    <t>Left Hand</t>
  </si>
  <si>
    <t>Right Hand</t>
  </si>
  <si>
    <t>+4 Morale when leading Undead
Casts Scare (10% chance per hit)</t>
  </si>
  <si>
    <t>+1 Necromancy</t>
  </si>
  <si>
    <t>+3 Healing Magic
Casts Purify (5% chance per hit)</t>
  </si>
  <si>
    <t>+3 Necromancy Magic
Casts Strip Flesh (5% chance per hit)</t>
  </si>
  <si>
    <t>+4 Morale when leading Orcs
+20 to Damage vs. Dwarves</t>
  </si>
  <si>
    <t>Set bonus: +25 Morale</t>
  </si>
  <si>
    <t>Set bonus: +25 Morale
Casts Shadowform (5% chance per hit)</t>
  </si>
  <si>
    <t>Set bonus: +20 Necromancy</t>
  </si>
  <si>
    <t>Set bonus: +100% Spellcasting</t>
  </si>
  <si>
    <t>Set bonus: +100% Spellcasting
Casts Pillar of Fire (5% chance per hit)</t>
  </si>
  <si>
    <t>+2 Chaos Magic
Casts Chaos Plague (5% chance per hit)</t>
  </si>
  <si>
    <t>Set bonus: +100 Magic Resistance</t>
  </si>
  <si>
    <t>Set bonus: +100 Magic Resistance
+3 Ice Magic</t>
  </si>
  <si>
    <t>Set bonus: +100 Magic Resistance
Casts Ring Of Ice (5% chance per hit)</t>
  </si>
  <si>
    <t>Set Name</t>
  </si>
  <si>
    <t>Set bonus: 5x Life Regeneration</t>
  </si>
  <si>
    <t>Set bonus: 5x Life Regeneration
Casts Acquire (5% chance per hit)</t>
  </si>
  <si>
    <t>+2 Morale when leading High Elves
+10 Damage vs. Dragons</t>
  </si>
  <si>
    <t>Set bonus: +6 Summoning Magic
+2 Summoning Magic</t>
  </si>
  <si>
    <t>Set bonus: +6 Summoning Magic
+2 Summoning Magic
+2 Pyromancy</t>
  </si>
  <si>
    <t>+10 Morale when leading Dwarves
Casts Stoneskin (5% chance per hit)
Casts Doomstones (5% chance per hit)</t>
  </si>
  <si>
    <t>+3 Necromancy Magic
+9 XP for all Skeletons</t>
  </si>
  <si>
    <t>+4 Morale when leading Undead
+20 XP for all Skeleton Riders</t>
  </si>
  <si>
    <t>+1% Assassination
Casts Shadowform (5% chance per hit)</t>
  </si>
  <si>
    <t>Generate 30 Crystal per minute
Generate 30 Stone per minute</t>
  </si>
  <si>
    <t>+1 Life stolen per hit
+8 Morale when leading Undead</t>
  </si>
  <si>
    <t>+1 Life stolen per hit
+3 Necromancy Magic</t>
  </si>
  <si>
    <t>+1 Life stolen per hit
Casts Vampirism (5% chance per hit)</t>
  </si>
  <si>
    <t xml:space="preserve">      Rarity</t>
  </si>
  <si>
    <t xml:space="preserve">      Value</t>
  </si>
  <si>
    <t xml:space="preserve">      Classification</t>
  </si>
  <si>
    <t xml:space="preserve">      Damage</t>
  </si>
  <si>
    <t xml:space="preserve">      Damage (Piercing)</t>
  </si>
  <si>
    <t xml:space="preserve">      Damage (Slashing)</t>
  </si>
  <si>
    <t xml:space="preserve">      Damage (Crushing)</t>
  </si>
  <si>
    <t xml:space="preserve">      Damage (Cold)</t>
  </si>
  <si>
    <t xml:space="preserve">      Damage (Fire)</t>
  </si>
  <si>
    <t xml:space="preserve">      Damage (Electricity)</t>
  </si>
  <si>
    <t xml:space="preserve">      Chance for Critical Hit</t>
  </si>
  <si>
    <t xml:space="preserve">      Combat</t>
  </si>
  <si>
    <t xml:space="preserve">      Attack Speed</t>
  </si>
  <si>
    <t xml:space="preserve">      Movement Speed</t>
  </si>
  <si>
    <t xml:space="preserve">      Spellcasting</t>
  </si>
  <si>
    <t xml:space="preserve">      Regeneration</t>
  </si>
  <si>
    <t xml:space="preserve">      Mana Regeneration</t>
  </si>
  <si>
    <t xml:space="preserve">      Command Radius</t>
  </si>
  <si>
    <t xml:space="preserve">      Spell Range</t>
  </si>
  <si>
    <t xml:space="preserve">      Armor vs. Piercing</t>
  </si>
  <si>
    <t xml:space="preserve">      Armor vs. Slashing</t>
  </si>
  <si>
    <t xml:space="preserve">      Armor vs. Crushing</t>
  </si>
  <si>
    <t xml:space="preserve">      Resistance vs. Cold</t>
  </si>
  <si>
    <t xml:space="preserve">      Resistance vs. Fire</t>
  </si>
  <si>
    <t xml:space="preserve">      Resistance vs. Electricity</t>
  </si>
  <si>
    <t xml:space="preserve">      Magic Resistance</t>
  </si>
  <si>
    <t xml:space="preserve">      Life Points</t>
  </si>
  <si>
    <t xml:space="preserve">      Morale</t>
  </si>
  <si>
    <t>Miscellaneous</t>
  </si>
  <si>
    <t>Strength</t>
  </si>
  <si>
    <t>Dexterity</t>
  </si>
  <si>
    <t>Intelligence</t>
  </si>
  <si>
    <t>Charisma</t>
  </si>
  <si>
    <t>Enter level:</t>
  </si>
  <si>
    <t>Hits</t>
  </si>
  <si>
    <t>Base Combat</t>
  </si>
  <si>
    <t>Base Hits</t>
  </si>
  <si>
    <t>Base Speed</t>
  </si>
  <si>
    <t>Base Damage</t>
  </si>
  <si>
    <t>Base Armor</t>
  </si>
  <si>
    <t>Base Resistance</t>
  </si>
  <si>
    <t>HP Gained Per Level</t>
  </si>
  <si>
    <t>Starting Ferocity</t>
  </si>
  <si>
    <t>Starting Running</t>
  </si>
  <si>
    <t>Starting Constitution</t>
  </si>
  <si>
    <t>Starting Warding</t>
  </si>
  <si>
    <t>Enter Strength:</t>
  </si>
  <si>
    <t>Enter Dexterity:</t>
  </si>
  <si>
    <t>Enter Intelligence:</t>
  </si>
  <si>
    <t>Enter Charisma:</t>
  </si>
  <si>
    <t>Enter Ferocity:</t>
  </si>
  <si>
    <t>Enter Running:</t>
  </si>
  <si>
    <t>Enter Constitution:</t>
  </si>
  <si>
    <t>Enter Warding:</t>
  </si>
  <si>
    <t>Starting Strength:</t>
  </si>
  <si>
    <t>Starting Intelligence:</t>
  </si>
  <si>
    <t>Starting Charisma:</t>
  </si>
  <si>
    <t>Starting Ferocity:</t>
  </si>
  <si>
    <t>Starting Running:</t>
  </si>
  <si>
    <t>Starting Constitution:</t>
  </si>
  <si>
    <t>Starting Warding:</t>
  </si>
  <si>
    <t>Starting Dexterity:</t>
  </si>
  <si>
    <t>Create Item</t>
  </si>
  <si>
    <t>Transmute</t>
  </si>
  <si>
    <t>Charm</t>
  </si>
  <si>
    <t>Brew Potion</t>
  </si>
  <si>
    <t>Acquire</t>
  </si>
  <si>
    <t>Disjunction</t>
  </si>
  <si>
    <t>Spellforge</t>
  </si>
  <si>
    <t>Rarer items</t>
  </si>
  <si>
    <t>Instant</t>
  </si>
  <si>
    <t>Cost
(Mana)</t>
  </si>
  <si>
    <t>Self</t>
  </si>
  <si>
    <t>Doubles the power of the caster's items</t>
  </si>
  <si>
    <t>+10% exchange rate</t>
  </si>
  <si>
    <t>+2 Merchant Skill</t>
  </si>
  <si>
    <t>Summons a Bronze Golem to serve the caster</t>
  </si>
  <si>
    <t>Adjacent to Caster</t>
  </si>
  <si>
    <t>Entire Map</t>
  </si>
  <si>
    <t>Command Radius</t>
  </si>
  <si>
    <t>Summon Creature</t>
  </si>
  <si>
    <t>+1 potion</t>
  </si>
  <si>
    <t>Area of Effect
(AoE)</t>
  </si>
  <si>
    <t>Summons a Stone Golem to serve the caster</t>
  </si>
  <si>
    <t>Creates extra healing potions for the caster to use</t>
  </si>
  <si>
    <t>Instantly converts all mines near the caster</t>
  </si>
  <si>
    <t>Summons a Guardian Statue to protect your lands</t>
  </si>
  <si>
    <t>Renders items useless for enemy heroes</t>
  </si>
  <si>
    <t>Exchanges one type of resource for another (50% exchange rate)</t>
  </si>
  <si>
    <t>Creates an item for the caster to use</t>
  </si>
  <si>
    <t>+2 Merchant Skill
+1 minute duration</t>
  </si>
  <si>
    <t>+1 minute duration</t>
  </si>
  <si>
    <t>+30 seconds duration</t>
  </si>
  <si>
    <t>Concentration</t>
  </si>
  <si>
    <t>Enervate</t>
  </si>
  <si>
    <t>Extend</t>
  </si>
  <si>
    <t>Mana Flow</t>
  </si>
  <si>
    <t>Corruption</t>
  </si>
  <si>
    <t>Dispel</t>
  </si>
  <si>
    <t>Mana Leech</t>
  </si>
  <si>
    <t>Empower</t>
  </si>
  <si>
    <t>Improves spellcasting chance by 20%</t>
  </si>
  <si>
    <t>The area of effect for spells is 25% larger while this spell is in effect</t>
  </si>
  <si>
    <t>While this spell lasts, your mana regenerates 50% faster</t>
  </si>
  <si>
    <t>While this spell lasts, all of your spells double in duration</t>
  </si>
  <si>
    <t>All of your spells cost 75% mana to cast while this spell lasts</t>
  </si>
  <si>
    <t>While this spell lasts, newly summoned enemy creatures may join your side (30% chance)</t>
  </si>
  <si>
    <t>Cancel all nearby enemy spells</t>
  </si>
  <si>
    <t>Drain 5 points of mana from any enemies you kill while this spell lasts</t>
  </si>
  <si>
    <t>Spells are cast with 50% greater effect while this spell lasts</t>
  </si>
  <si>
    <t>Causes massive damage to all nearby troops and buildings - friend and foe alike, even the caster</t>
  </si>
  <si>
    <t>Damage = caster’s life -1
+50% area of effect</t>
  </si>
  <si>
    <t>+25% effect
+1 minute duration</t>
  </si>
  <si>
    <t>+25% area of effect
+1 minute duration</t>
  </si>
  <si>
    <t>+5% chance
+1 minute duration</t>
  </si>
  <si>
    <t>+10% chance
+1 minute duration</t>
  </si>
  <si>
    <t>+50% area of effect</t>
  </si>
  <si>
    <t>+1 mana points
+1 minute duration</t>
  </si>
  <si>
    <t>Morph Combat</t>
  </si>
  <si>
    <t>Morph Speed</t>
  </si>
  <si>
    <t>Morph Health</t>
  </si>
  <si>
    <t>Morph Damage</t>
  </si>
  <si>
    <t>Morph Tower</t>
  </si>
  <si>
    <t>Drain Mana</t>
  </si>
  <si>
    <t>Morph Resources</t>
  </si>
  <si>
    <t>Increase Casting</t>
  </si>
  <si>
    <t>Randomly changes combat values of nearby units by up to +/- 3 – friend and foe</t>
  </si>
  <si>
    <t>Randomly change speed values of nearby units by up to +/- 3 – friend and foe</t>
  </si>
  <si>
    <t>Randomly change health values of nearby units by up to +/- 30 – friend and foe</t>
  </si>
  <si>
    <t>Randomly change damage values of nearby units by up to +/- 3 – friend and foe</t>
  </si>
  <si>
    <t>Randomly changes one of combat, speed or damage by +/- 3, or hits by +/- 30, of nearby towers – friend and foe</t>
  </si>
  <si>
    <t>Drains 50 mana from any enemy unit nearby</t>
  </si>
  <si>
    <t>Transmute one resource into another at a rate of 40-60%</t>
  </si>
  <si>
    <t>The caster increases his casting skill by +1 in a random spell sphere</t>
  </si>
  <si>
    <t>Black lightning shoots from the caster, hitting enemy units for 50 fire damage</t>
  </si>
  <si>
    <t>Nearby enemy units have their hit points reduced to 50% of their current hits and are diseased</t>
  </si>
  <si>
    <t>Current Scenario</t>
  </si>
  <si>
    <t>Each Mastery Level
(every 10 levels)</t>
  </si>
  <si>
    <t>Up to +/- 3 more per level</t>
  </si>
  <si>
    <t>Up to +/- 30 more per level</t>
  </si>
  <si>
    <t>Up to +/- 3 more per level for combat, speed and damage
Up to +/- 30 more per level for hits</t>
  </si>
  <si>
    <t>Retinue troops will reset back to normal after the battle</t>
  </si>
  <si>
    <t>Rate may not exceed 100%</t>
  </si>
  <si>
    <t>+25 mana per level
+50% area of effect</t>
  </si>
  <si>
    <t>+10% to rate</t>
  </si>
  <si>
    <t>+1 casting per 2 levels</t>
  </si>
  <si>
    <t>+50 fire damage</t>
  </si>
  <si>
    <t>+3% more hits</t>
  </si>
  <si>
    <t>See Invisible</t>
  </si>
  <si>
    <t>Telepathy</t>
  </si>
  <si>
    <t>Banish</t>
  </si>
  <si>
    <t>Comprehension</t>
  </si>
  <si>
    <t>Mind Leech</t>
  </si>
  <si>
    <t>True Sight</t>
  </si>
  <si>
    <t>Psychic Blast</t>
  </si>
  <si>
    <t>The caster gains +10 Resistance for 1 minute</t>
  </si>
  <si>
    <t>The caster gains +10 Armor for 1 minute</t>
  </si>
  <si>
    <t>The caster can see all invisible units for 2 minutes</t>
  </si>
  <si>
    <t>Newly produced troops gain +10 XP for 1 minute</t>
  </si>
  <si>
    <t>Banishes any extra-planar enemy creatures near the caster of level 1-2</t>
  </si>
  <si>
    <t>Skills (bought at buildings) are discounted by 50% for 1 minute</t>
  </si>
  <si>
    <t>Summons a Red, White or Black Mage</t>
  </si>
  <si>
    <t>Nearby friendly melee troops gain the ability to steal XP from foes (like a Wraith)</t>
  </si>
  <si>
    <t>Adds a permanent vision bonus to the caster’s side</t>
  </si>
  <si>
    <t>All nearby enemies are stunned for a few seconds</t>
  </si>
  <si>
    <t>+2 minutes duration</t>
  </si>
  <si>
    <t>+1 minute duration
+10 XP per level</t>
  </si>
  <si>
    <t>+50% mana regeneration
+1 minute duration</t>
  </si>
  <si>
    <t>Affects creatures +2 levels higher per level</t>
  </si>
  <si>
    <t>+20 XP per level</t>
  </si>
  <si>
    <t>+1 grid per level</t>
  </si>
  <si>
    <t>+5 seconds duration</t>
  </si>
  <si>
    <t>Affects all Demons, Elementals and Archons</t>
  </si>
  <si>
    <t>Does not affect mechanical units</t>
  </si>
  <si>
    <t>Permanent</t>
  </si>
  <si>
    <t>Heal Self</t>
  </si>
  <si>
    <t>Cure</t>
  </si>
  <si>
    <t>Blessing</t>
  </si>
  <si>
    <t>Heal Group</t>
  </si>
  <si>
    <t>Invigorate</t>
  </si>
  <si>
    <t>Purify</t>
  </si>
  <si>
    <t>Major Healing</t>
  </si>
  <si>
    <t>Life Ward</t>
  </si>
  <si>
    <t>Resurrection</t>
  </si>
  <si>
    <t>Heals 50 points of damage on the caster</t>
  </si>
  <si>
    <t>Cures disease and poison on nearby friendly units and does 10 points of healing</t>
  </si>
  <si>
    <t>Increases the caster's Morale skill by 2</t>
  </si>
  <si>
    <t>Increases Resistance of friendly units by 5</t>
  </si>
  <si>
    <t>Increases the speed by +2 of nearby friendly units</t>
  </si>
  <si>
    <t>Heals 50 points of damage on nearby friendly units</t>
  </si>
  <si>
    <t>Holy energy strikes all nearby evil creatures for 50 magic damage, and brings out the sun</t>
  </si>
  <si>
    <t>Heals 100 points of damage on all friendly units, and cures poison and disease</t>
  </si>
  <si>
    <t>Protects a hero against death in battle</t>
  </si>
  <si>
    <t>Raises a unit from the dead to your side</t>
  </si>
  <si>
    <t>Does not affect Evil units</t>
  </si>
  <si>
    <t>Does not affect Undead</t>
  </si>
  <si>
    <t>If the caster drops to 0 hits, he is healed back to full health</t>
  </si>
  <si>
    <t>Does not affect Undead or mechanical unit</t>
  </si>
  <si>
    <t>+1 Morale per level
+1 minute duration</t>
  </si>
  <si>
    <t>+5 Resistance per level
+1 minute duration</t>
  </si>
  <si>
    <t>+50 points per level</t>
  </si>
  <si>
    <t>+1 speed per level
+1 minute duration</t>
  </si>
  <si>
    <t>+20 damage per level</t>
  </si>
  <si>
    <t>+100 points per level</t>
  </si>
  <si>
    <t>+10 points per level</t>
  </si>
  <si>
    <t>Ice</t>
  </si>
  <si>
    <t>Storm</t>
  </si>
  <si>
    <t>Ice Armor</t>
  </si>
  <si>
    <t>Calm</t>
  </si>
  <si>
    <t>Ring of Ice</t>
  </si>
  <si>
    <t>Freeze</t>
  </si>
  <si>
    <t>Ice Floe</t>
  </si>
  <si>
    <t>Shards of ice strike enemies for 20 points of cold damage</t>
  </si>
  <si>
    <t>+10 cold damage</t>
  </si>
  <si>
    <t>Alters fine weather to thunder and rain</t>
  </si>
  <si>
    <t>Higher levels result in more thunder and rain</t>
  </si>
  <si>
    <t>Increases the caster's armor in battle by +5</t>
  </si>
  <si>
    <t>Removes all magic &amp; psych effects on all units near the caster</t>
  </si>
  <si>
    <t>A hail of ice surrounds the caster, causing 40 points of cold damage</t>
  </si>
  <si>
    <t>+20 cold damage</t>
  </si>
  <si>
    <t>Slows movement speed by 2, and slows attack speed by 20%, of enemy units</t>
  </si>
  <si>
    <t>-1 movement speed
-10% attack speed
+30 sec duration</t>
  </si>
  <si>
    <t>30 sec</t>
  </si>
  <si>
    <t>Summons a small section of an icy wall</t>
  </si>
  <si>
    <t>The caster gains an icy missile attack that can hit multiple opponents for 20 points of cold damage</t>
  </si>
  <si>
    <t>+15 cold damage</t>
  </si>
  <si>
    <t>Freeze Magic</t>
  </si>
  <si>
    <t>Stops all mana regeneration on the map</t>
  </si>
  <si>
    <t>Ice Storm</t>
  </si>
  <si>
    <t>Strikes nearby enemy units with a powerful hail of ice for 100 cold damage</t>
  </si>
  <si>
    <t>Illusion</t>
  </si>
  <si>
    <t>Shadowform</t>
  </si>
  <si>
    <t>Changes the caster into an ethereal being giving +1 Speed, +5 Armor and +5 Resistance</t>
  </si>
  <si>
    <t>Scare</t>
  </si>
  <si>
    <t>All enemies seeing the caster are afraid</t>
  </si>
  <si>
    <t>Light/Darkness</t>
  </si>
  <si>
    <t>Changes day to night and night to day</t>
  </si>
  <si>
    <t>None</t>
  </si>
  <si>
    <t>Awe</t>
  </si>
  <si>
    <t>All enemies seeing the caster suffer from awe</t>
  </si>
  <si>
    <t>Spectral Horde</t>
  </si>
  <si>
    <t>Creates a group of 6 illusionary warriors</t>
  </si>
  <si>
    <t>Dragonfear</t>
  </si>
  <si>
    <t>Creates an illusionary Dragon which causes Terror</t>
  </si>
  <si>
    <t>Invisibility</t>
  </si>
  <si>
    <t>Makes the caster invisible (until he/she attacks, converts or casts a spell)</t>
  </si>
  <si>
    <t>Call Shadow</t>
  </si>
  <si>
    <t>Summons a Shadow to serve the caster</t>
  </si>
  <si>
    <t>Mutate</t>
  </si>
  <si>
    <t>Turns enemy units of level 1 or 2 into harmless animals</t>
  </si>
  <si>
    <t>+1 level per level</t>
  </si>
  <si>
    <t>Transform</t>
  </si>
  <si>
    <t>Transforms up to 3 friendly units into other random units</t>
  </si>
  <si>
    <t>+3 units affected per level
At higher levels of mastery, better units can be created</t>
  </si>
  <si>
    <t>Nature</t>
  </si>
  <si>
    <t>Summon Sprite</t>
  </si>
  <si>
    <t>Summons a Sprite to serve the caster</t>
  </si>
  <si>
    <t>Gemberry</t>
  </si>
  <si>
    <t>Heals the caster and nearby troops for 25 points</t>
  </si>
  <si>
    <t>+25 points healing</t>
  </si>
  <si>
    <t>Entangle</t>
  </si>
  <si>
    <t>Slows down enemies by 4 who are near the caster</t>
  </si>
  <si>
    <t>-2 movement speed
+30 sec duration</t>
  </si>
  <si>
    <t>Shillelagh</t>
  </si>
  <si>
    <t>Adds +5 to the caster’s combat skill</t>
  </si>
  <si>
    <t>Summon Unicorn</t>
  </si>
  <si>
    <t>Summons a Unicorn to serve the caster</t>
  </si>
  <si>
    <t>Wall of Thorns</t>
  </si>
  <si>
    <t>Creates a wall of brambles</t>
  </si>
  <si>
    <t>Call Lightning</t>
  </si>
  <si>
    <t>Calls lightning down upon nearby enemy troops for 60 electrical damage</t>
  </si>
  <si>
    <t>+20 electrical damage</t>
  </si>
  <si>
    <t>Summon Treant</t>
  </si>
  <si>
    <t>Summons a Treant to serve the caster</t>
  </si>
  <si>
    <t>Change Weather</t>
  </si>
  <si>
    <t>Allows the caster to affect night/day fine/rain</t>
  </si>
  <si>
    <t>Elementalism</t>
  </si>
  <si>
    <t>The caster can choose one of four Elementals to summon</t>
  </si>
  <si>
    <t>+50 XP per level</t>
  </si>
  <si>
    <t>Raise Skeleton</t>
  </si>
  <si>
    <t>Raises 2 Skeletons to serve the caster</t>
  </si>
  <si>
    <t>+1 Skeleton
+5 XP per level</t>
  </si>
  <si>
    <t>Raise Zombie</t>
  </si>
  <si>
    <t>Raises 1 Zombie to serve the caster</t>
  </si>
  <si>
    <t>+1 Zombie
+5 XP per level</t>
  </si>
  <si>
    <t>Black Portal</t>
  </si>
  <si>
    <t>Summons a Black Portal to aid in raising undead</t>
  </si>
  <si>
    <t>Any spell that summons Undead near a Black Portal gains 1 mastery level</t>
  </si>
  <si>
    <t>Raise Wight</t>
  </si>
  <si>
    <t>Raises Wights to serve the caster</t>
  </si>
  <si>
    <t>Nearby friendly melee troops gain the ability to steal life from foes (like a Vampire) - +2 hits per attack</t>
  </si>
  <si>
    <t>Darkstorm</t>
  </si>
  <si>
    <t>Changes day to night and makes it rain</t>
  </si>
  <si>
    <t>Strip Flesh</t>
  </si>
  <si>
    <t>All non-Undead enemy infantry of levels 1-2 in command radius are turned into skeletons.</t>
  </si>
  <si>
    <t>Call the Dead</t>
  </si>
  <si>
    <t>Returns piles of bones back to life as Skeletons</t>
  </si>
  <si>
    <t>Raise Champion</t>
  </si>
  <si>
    <t>Raises an Undead Lord from his grave (Shadow, Liche, Vampire or Doom Knight)</t>
  </si>
  <si>
    <t>Immunity</t>
  </si>
  <si>
    <t>The caster becomes immune to poison and disease</t>
  </si>
  <si>
    <t>Poison Cloud</t>
  </si>
  <si>
    <t>Poisons all nearby enemies</t>
  </si>
  <si>
    <t>Summon Wasp</t>
  </si>
  <si>
    <t>Summons a Giant Wasp</t>
  </si>
  <si>
    <t>+1 Wasp per level</t>
  </si>
  <si>
    <t>Antidote</t>
  </si>
  <si>
    <t>Cures all poison and disease on nearby units</t>
  </si>
  <si>
    <t>Venom Touch</t>
  </si>
  <si>
    <t>Nearby friendly units gain a poison attack</t>
  </si>
  <si>
    <t>Poison Gate</t>
  </si>
  <si>
    <t>Poisons all enemy creatures that are summoned while the spell lasts</t>
  </si>
  <si>
    <t>Spray Poison</t>
  </si>
  <si>
    <t>Sprays venomous arrows at nearby enemies for 40 points of damage</t>
  </si>
  <si>
    <t>+10 damage per level</t>
  </si>
  <si>
    <t>Guardian Naga</t>
  </si>
  <si>
    <t>Summons a Naga</t>
  </si>
  <si>
    <t>Rot</t>
  </si>
  <si>
    <t>Poisoned/diseased enemy units of level 1-2 near the caster suffer the full penalty for poison/disease</t>
  </si>
  <si>
    <t>Call of Kargoth</t>
  </si>
  <si>
    <t>Summons 8 Spider Queens and 8 Spiders</t>
  </si>
  <si>
    <t>If there are not enough army slots available, then Spider Queens get preference</t>
  </si>
  <si>
    <t>Hand of Flame</t>
  </si>
  <si>
    <t>Strikes nearby enemies with fireballs for 20 fire damage</t>
  </si>
  <si>
    <t>Soul Flame</t>
  </si>
  <si>
    <t>Increases the XP of nearby friendly units by 10, to a maximum of 10</t>
  </si>
  <si>
    <t>+5 XP per level
+10 maximum XP per level</t>
  </si>
  <si>
    <t>Cauterize</t>
  </si>
  <si>
    <t>Heals nearby friendly units for 25 points</t>
  </si>
  <si>
    <t>Resist Fire</t>
  </si>
  <si>
    <t>Gives nearby friendly units +25 fire armor</t>
  </si>
  <si>
    <t>Ring of Fire</t>
  </si>
  <si>
    <t>Summons a small but very hot ring of fire doing 50 points of fire damage</t>
  </si>
  <si>
    <t>+25 damage per level</t>
  </si>
  <si>
    <t>Firebreath</t>
  </si>
  <si>
    <t>Gives nearby friendly units (but not the caster) ranged fire attacks doing 10 damage</t>
  </si>
  <si>
    <t>Berserker</t>
  </si>
  <si>
    <t>Sets fire to friendly units and makes them fight better giving +5 Combat and +5 Speed</t>
  </si>
  <si>
    <t>Pillar of Fire</t>
  </si>
  <si>
    <t>Calls down a pillar of fire to hit a enemy units surrounding the caster for 120 points fire damage</t>
  </si>
  <si>
    <t>+60 fire damage</t>
  </si>
  <si>
    <t>Fire Elemental</t>
  </si>
  <si>
    <t>Summons a Fire Elemental to serve the caster</t>
  </si>
  <si>
    <t>Armageddon</t>
  </si>
  <si>
    <t>Damages enemy units and buildings in a wide area for 100 fire damage</t>
  </si>
  <si>
    <t>Rune</t>
  </si>
  <si>
    <t>Stoneskin</t>
  </si>
  <si>
    <t>Increases the caster’s armor by 10</t>
  </si>
  <si>
    <t>Gem of Wisdom</t>
  </si>
  <si>
    <t>Adds 20% to the chance of casting your next spell</t>
  </si>
  <si>
    <t>+10% per level</t>
  </si>
  <si>
    <t>Until next spell is cast</t>
  </si>
  <si>
    <t>Dig</t>
  </si>
  <si>
    <t>Decrease the building time for all your structures by 20%</t>
  </si>
  <si>
    <t>Maximum building time decrease is 75%</t>
  </si>
  <si>
    <t>Earthpower</t>
  </si>
  <si>
    <t>Repairs buildings in the caster’s command radius for 200 points</t>
  </si>
  <si>
    <t>+200 points per level
+50% area of effect</t>
  </si>
  <si>
    <t>Resist Magic</t>
  </si>
  <si>
    <t>Increases the caster’s magic armor by 25</t>
  </si>
  <si>
    <t>Doomstones</t>
  </si>
  <si>
    <t>Creates large rocks which strike nearby enemies for 30 points crushing damage</t>
  </si>
  <si>
    <t>+20 crushing damage</t>
  </si>
  <si>
    <t>Resist Missile</t>
  </si>
  <si>
    <t>Makes the caster immune to all missiles</t>
  </si>
  <si>
    <t>Rune Item</t>
  </si>
  <si>
    <t>Creates a special rune item for the caster to use</t>
  </si>
  <si>
    <t>Stonecall</t>
  </si>
  <si>
    <t>Summons a mighty Earth Elemental</t>
  </si>
  <si>
    <t>Summoning</t>
  </si>
  <si>
    <t>Summon Quasit</t>
  </si>
  <si>
    <t>Summons a Quasit to serve the caster</t>
  </si>
  <si>
    <t>+1 Quasit per level</t>
  </si>
  <si>
    <t>Circle of Power</t>
  </si>
  <si>
    <t>Creates a Circle of Power to aid in summoning Demons</t>
  </si>
  <si>
    <t>Any spell that summons Demons near a Circle of Power gains 1 mastery level</t>
  </si>
  <si>
    <t>Phantom Steed</t>
  </si>
  <si>
    <t>Turns friendly cavalry units into phantoms giving them +2 Speed, +5 Armor and +5 Resistance</t>
  </si>
  <si>
    <t>Blink</t>
  </si>
  <si>
    <t>The caster appears in a random place nearby</t>
  </si>
  <si>
    <t>Summon Imp</t>
  </si>
  <si>
    <t>Summons an Imp to serve the caster</t>
  </si>
  <si>
    <t>Eye of Oros</t>
  </si>
  <si>
    <t>Creates 2 floating Eyeballs useful for scouting</t>
  </si>
  <si>
    <t>+1 Eyeball per level
+20 XP per level</t>
  </si>
  <si>
    <t>Eyeballs may not attack</t>
  </si>
  <si>
    <t>Home Portal</t>
  </si>
  <si>
    <t>Sends the caster back to his start location</t>
  </si>
  <si>
    <t>Soulharvest</t>
  </si>
  <si>
    <t>Summons a Succubus to serve the caster</t>
  </si>
  <si>
    <t>+1 Succubus per level</t>
  </si>
  <si>
    <t>Daemongate</t>
  </si>
  <si>
    <t>Summons a Demon to serve the caster</t>
  </si>
  <si>
    <t>Beneficial</t>
  </si>
  <si>
    <t>Defensive</t>
  </si>
  <si>
    <t>Offensive</t>
  </si>
  <si>
    <t>Utility (Offensive)</t>
  </si>
  <si>
    <t>+5 armor per level
+1 minute duration</t>
  </si>
  <si>
    <t>+1 Speed
+5 Armor
+5 Resistance
+1 minute duration</t>
  </si>
  <si>
    <t>+5 combat per level
+1 minute duration</t>
  </si>
  <si>
    <t>+1 life per attack per level
+1 minute duration
+50% area of effect</t>
  </si>
  <si>
    <t>+1 minute duration
+25 fire armor per level</t>
  </si>
  <si>
    <t>+5 fire damage
+1 minute duration</t>
  </si>
  <si>
    <t>+25 per level
+1 minute duration</t>
  </si>
  <si>
    <t>+2 units per level
+2 minutes duration</t>
  </si>
  <si>
    <t>+10 minutes duration</t>
  </si>
  <si>
    <t>+1 Combat
+2 Speed
+2 minutes duration</t>
  </si>
  <si>
    <t>+10% decrease per level
+2 minutes duration</t>
  </si>
  <si>
    <t>Instant mine conversion</t>
  </si>
  <si>
    <t>Summon: Statue</t>
  </si>
  <si>
    <t>Building skills discounted 50%</t>
  </si>
  <si>
    <t>Magic</t>
  </si>
  <si>
    <t>Small Area around Caster</t>
  </si>
  <si>
    <t xml:space="preserve">      Level</t>
  </si>
  <si>
    <t>Effect
Type</t>
  </si>
  <si>
    <t>Change to rainy night</t>
  </si>
  <si>
    <t>Does not affect Undead or mechanical units</t>
  </si>
  <si>
    <t>Level 1: Clay
Level 2: Stone
Level 3+: Iron
+2 minutes duration</t>
  </si>
  <si>
    <t>Create item
+rarer items per level</t>
  </si>
  <si>
    <t>Level 1-2 = only friendly units
Level 3+= all unit
+50% area of effect</t>
  </si>
  <si>
    <t>+1 level per level
+50% area of effect</t>
  </si>
  <si>
    <t>Level 1 gives lesser rune item
Level 2 gives rune item
Level 3 gives greater rune item
Level 4 gives master rune item
Level 5+gives royal rune item</t>
  </si>
  <si>
    <t>1 minute
+1 per level</t>
  </si>
  <si>
    <t>Summon: Stone Golem
+20 XP per level</t>
  </si>
  <si>
    <t>Create healing potion
+1 per level</t>
  </si>
  <si>
    <t>1/2 Command Radius
+50% per level</t>
  </si>
  <si>
    <t>10 minutes
+2 per level</t>
  </si>
  <si>
    <t>30 seconds
+30 per level</t>
  </si>
  <si>
    <t>Summon: Bronze Golem
+20 XP per level</t>
  </si>
  <si>
    <t>2 minutes
+1 per level</t>
  </si>
  <si>
    <t>Command Radius
+50% per level</t>
  </si>
  <si>
    <t>2 minutes
+2 per level</t>
  </si>
  <si>
    <t>+10 XP for produced units
+10 per level</t>
  </si>
  <si>
    <t>Summon: Mage
+20 XP per level</t>
  </si>
  <si>
    <t>5 seconds
+5 per level</t>
  </si>
  <si>
    <t>10 minutes
+10 per level</t>
  </si>
  <si>
    <t>Summon: Shadow
+20 XP per level</t>
  </si>
  <si>
    <t>Summon: Sprite
+20 XP per level</t>
  </si>
  <si>
    <t>Summon: Unicorn
+20 XP per level</t>
  </si>
  <si>
    <t>Summon: Treant
+20 XP per level</t>
  </si>
  <si>
    <t>Summon: Elemental
+50 XP per level</t>
  </si>
  <si>
    <t>Summon: Wight
+20 XP per level</t>
  </si>
  <si>
    <t>Turn bone piles into Skeletons
+20 XP per level</t>
  </si>
  <si>
    <t>Summon: Giant Wasp
+1 wasp per level</t>
  </si>
  <si>
    <t>Summon: Naga
+20 XP per level</t>
  </si>
  <si>
    <t>Summon: 8 Spider Queens &amp; 8 Spiders
+20 XP per level</t>
  </si>
  <si>
    <t>Summon: Fire Elemental
+50 XP per level</t>
  </si>
  <si>
    <t>Casts one of the previous Morph spells</t>
  </si>
  <si>
    <t>Drain 50 mana (enemy units)
+25 per level</t>
  </si>
  <si>
    <t>Items are useless (enemy heroes)</t>
  </si>
  <si>
    <t>+5 mana drained per kill (caster)
+1 per level</t>
  </si>
  <si>
    <t>+50% spell effect (caster)
+25% per level</t>
  </si>
  <si>
    <t>50% mana regeneration (caster)
+50% per level</t>
  </si>
  <si>
    <t>+20% spellcasting chance (caster)
+5% per level</t>
  </si>
  <si>
    <t>Double items' power (caster)</t>
  </si>
  <si>
    <t>Double spell duration (caster)</t>
  </si>
  <si>
    <t>30% unit conversion (enemy summons)
+10% per level</t>
  </si>
  <si>
    <t>Spells cost 25% less (caster)</t>
  </si>
  <si>
    <t>25% larger AoE for all spells (caster)
+25% per level</t>
  </si>
  <si>
    <t>Cancel spells (enemy)</t>
  </si>
  <si>
    <t>+2 Merchant skill
+2 per level</t>
  </si>
  <si>
    <t>Damage: caster's life - 1 (all units/buildings)</t>
  </si>
  <si>
    <t>+10 Resistance (caster)</t>
  </si>
  <si>
    <t>+10 Armor (caster)</t>
  </si>
  <si>
    <t>See Invisible (caster)</t>
  </si>
  <si>
    <t>Gain XP leech (ally melee units)</t>
  </si>
  <si>
    <t>Caster visibility increase (caster)
+1 Grid per level</t>
  </si>
  <si>
    <t>Stun (enemy units)</t>
  </si>
  <si>
    <t>Heal 50 life points (caster)
+50 per level</t>
  </si>
  <si>
    <t>Heal 10 life points &amp; cure P/D (ally units)
+10 per level</t>
  </si>
  <si>
    <t>2 Morale (caster)
+1 per level</t>
  </si>
  <si>
    <t>Heal 50 life points (ally units)
+50 per level</t>
  </si>
  <si>
    <t>50 Damage (evil units)
+20 per level</t>
  </si>
  <si>
    <t>Heal 100 life points &amp; cure P/D (ally units)
+100 per level</t>
  </si>
  <si>
    <t>If life points &lt;= 0, health is refilled (caster)</t>
  </si>
  <si>
    <t>Resurrect (non-undead/mechanical ally units)
@ Levels 1-2: ally units only
@ Level 3: all units</t>
  </si>
  <si>
    <t>20 Damage (enemy units)
+10 per level</t>
  </si>
  <si>
    <t>+5 armor (caster)
+5 per level</t>
  </si>
  <si>
    <t>40 Damage (enemy units)
+20 per level</t>
  </si>
  <si>
    <t>Proc: poison attack (ally units)</t>
  </si>
  <si>
    <t>+/-3 Combat (all units)
+/-3 per level</t>
  </si>
  <si>
    <t>+/-3 Speed (all units)
+/-3 per level</t>
  </si>
  <si>
    <t>+/-30 Health (all units)
+/-30 per level</t>
  </si>
  <si>
    <t>+/-3 Damage (all units)
+/-3 per level</t>
  </si>
  <si>
    <t>Cold?</t>
  </si>
  <si>
    <t>Removes magic/psych effects (all units)</t>
  </si>
  <si>
    <t>Summon: 6 Illusions
+2 units per level</t>
  </si>
  <si>
    <t>Stop mana regeneration (all units)</t>
  </si>
  <si>
    <t>-2 movement &amp; -20% attack speed (enemy units)
-1 &amp; -10% per level</t>
  </si>
  <si>
    <t>+1 Speed &amp; +5 Armor/Resistance (caster)
+1 &amp; +5 per level</t>
  </si>
  <si>
    <t>Change to night or day</t>
  </si>
  <si>
    <t>Change weather to thunderstorm</t>
  </si>
  <si>
    <t>Change weather and to night or day</t>
  </si>
  <si>
    <t>Summon: Dragon illusion (effect: terror)</t>
  </si>
  <si>
    <t>Invisibility (caster)</t>
  </si>
  <si>
    <t>Heal 25 life points (ally units)
+25 per level</t>
  </si>
  <si>
    <t>-4 movement (enemy units)
-2 per level</t>
  </si>
  <si>
    <t>+5 Combat (caster)
+5 per level</t>
  </si>
  <si>
    <t>60 Damage (enemy units)
+20 per level</t>
  </si>
  <si>
    <t>Summon: 2 Skeletons
+1 Skeleton &amp; +5 XP per level</t>
  </si>
  <si>
    <t>Summon: 1 Zombie
+1 Zombie &amp; +5 XP per level</t>
  </si>
  <si>
    <t>Immunity to poison &amp; disease (caster)</t>
  </si>
  <si>
    <t>Effect: Fear (non-undead enemy units)</t>
  </si>
  <si>
    <t>Effect: Awe (non-undead enemy units)</t>
  </si>
  <si>
    <t>+1 Mastery for summoning undead</t>
  </si>
  <si>
    <t>Cure poison &amp; disease (all units)</t>
  </si>
  <si>
    <t>Turn 3 units into random units (non-large/mech/flier ally units)
+3 per level &amp; better units</t>
  </si>
  <si>
    <t>Proc: +2 life leech (non-mech melee ally units)
+1 life per level</t>
  </si>
  <si>
    <t>Poison (non-undead/reptilian enemy units)</t>
  </si>
  <si>
    <t>All summons are poisoned (enemy units)</t>
  </si>
  <si>
    <t>Full penalty of poison/disease for lvl1-2 (enemy units)
+1 lvl affected per level (max enemy lvl: 20)</t>
  </si>
  <si>
    <t>Turn lvl1-2 units into harmless animals (non-mech enemy units)
+1 lvl affected per level (max enemy lvl: 20)</t>
  </si>
  <si>
    <t>Turn lvl1-2 units into Skeletons (non-undead/mech enemy units)
+1 lvl affected per level (max enemy lvl: 20)</t>
  </si>
  <si>
    <t>Increase XP by 10 at max 10 (ally units)
+10 max XP per level</t>
  </si>
  <si>
    <t>50 Damage (enemy units)
+25 per level</t>
  </si>
  <si>
    <t>Proc: ranged attack, 10 fire damage (ally units; not caster)
+5 damage per level</t>
  </si>
  <si>
    <t>+10 Armor (caster)
+1 per level</t>
  </si>
  <si>
    <t>+20% spellcasting chance of next spell (caster)
+10% per level</t>
  </si>
  <si>
    <t>-20% building time
-10% per level (max of 75%)</t>
  </si>
  <si>
    <t>Resource exchange @ 50% rate
+10% per level (max of 100%)</t>
  </si>
  <si>
    <t>Resource exchange @ 40-60% rate
+10% per level (max of 100%)</t>
  </si>
  <si>
    <t>Repair structures for 200 points (all buildings)
+200 points per level</t>
  </si>
  <si>
    <t>+25 Magic Resistance (caster)
+25 per level</t>
  </si>
  <si>
    <t>Create item
+better rune items per level</t>
  </si>
  <si>
    <t>Summon: Earth Elemental
+50 XP per level</t>
  </si>
  <si>
    <t>Summon: Quasit
+1 Quasit per level</t>
  </si>
  <si>
    <t>+1 Mastery for summoning daemons</t>
  </si>
  <si>
    <t>+2 Speed &amp; +5 Armor/Resistance (cavalry ally units)
+1 &amp; +5 per level</t>
  </si>
  <si>
    <t>Random teleport</t>
  </si>
  <si>
    <t>Summon: Imp
+20 XP per level</t>
  </si>
  <si>
    <t>Summon: 2 Eyeballs
+1 Eyeball &amp; +20 XP per level</t>
  </si>
  <si>
    <t>Teleport to starting location</t>
  </si>
  <si>
    <t>Summon: Succubus
+1 Succubus per level</t>
  </si>
  <si>
    <t>Banish lvl1-2 extra-planar units (enemy units)
+2 lvl affected per level (max enemy lvl: 20)</t>
  </si>
  <si>
    <t>Summon: Daemon
+50 XP per level</t>
  </si>
  <si>
    <t xml:space="preserve">      Type
      Rank</t>
  </si>
  <si>
    <t>+25 Fire Resistance (ally units)
+25 per level</t>
  </si>
  <si>
    <t>Summon: Shadow, Liche, Vampire or Doom Knight
+20 XP per level</t>
  </si>
  <si>
    <t>+5 Combat &amp; +5 Speed (non-mech ally units; not caster)
+1 &amp; +2 per level</t>
  </si>
  <si>
    <t>Magic Skill</t>
  </si>
  <si>
    <t>Arcane Skill</t>
  </si>
  <si>
    <t>They all do critical damage, plus the following for each type:</t>
  </si>
  <si>
    <t>Critical hits</t>
  </si>
  <si>
    <t>Best Gear: Protector Set</t>
  </si>
  <si>
    <t>Life Regeneration</t>
  </si>
  <si>
    <t>Resistance to Piercing, Slashing, and Crushing damage.</t>
  </si>
  <si>
    <t>Resistance to Cold, Fire, and Electricity damage.</t>
  </si>
  <si>
    <t>Mana</t>
  </si>
  <si>
    <t>Initial Troop XP</t>
  </si>
  <si>
    <t>Base Life Regeneration
per 10 seconds</t>
  </si>
  <si>
    <t>Base Mana Regeneration
per 10 seconds</t>
  </si>
  <si>
    <t>Life point regeneration (+20% per level)</t>
  </si>
  <si>
    <t>Increases life points (+10 per level)</t>
  </si>
  <si>
    <t>Increases mana regeneration (+5% per level)</t>
  </si>
  <si>
    <t>Ignores armor when attacking an enemy (+3 per level)</t>
  </si>
  <si>
    <t>Improves armor vs. all physical attack (+2 per level)</t>
  </si>
  <si>
    <t>Attack Speed (seconds)</t>
  </si>
  <si>
    <t>Base Attack Speed</t>
  </si>
  <si>
    <t>Retinue Slots</t>
  </si>
  <si>
    <t>Order of stats on Info page:</t>
  </si>
  <si>
    <t>Order of stats in-game:</t>
  </si>
  <si>
    <t>Piercing Resistance</t>
  </si>
  <si>
    <t>Slashing Resistance</t>
  </si>
  <si>
    <t>Crushing Resistance</t>
  </si>
  <si>
    <t>Electricity Resistance</t>
  </si>
  <si>
    <t>Command effect</t>
  </si>
  <si>
    <t>Attack Speed</t>
  </si>
  <si>
    <t>-3 (3.09% extra cost)</t>
  </si>
  <si>
    <t>Total Merchant Skill</t>
  </si>
  <si>
    <t>Move Speed</t>
  </si>
  <si>
    <t>Life Regeneration per 20 sec.</t>
  </si>
  <si>
    <t>seconds to Conversion</t>
  </si>
  <si>
    <t>Spellcasting Skill</t>
  </si>
  <si>
    <t>Mana Regeneration per 20 sec.</t>
  </si>
  <si>
    <t>Merchant skill (# Extra cost)</t>
  </si>
  <si>
    <t>Armor vs. Piercing</t>
  </si>
  <si>
    <t>Armor vs. Slashing</t>
  </si>
  <si>
    <t>Armor vs. Crushing</t>
  </si>
  <si>
    <t>Resistance vs. Cold</t>
  </si>
  <si>
    <t>Resistance vs. Fire</t>
  </si>
  <si>
    <t>Resistance vs. Electricity</t>
  </si>
  <si>
    <t>Total Merchant skill</t>
  </si>
  <si>
    <t>Base Move Speed</t>
  </si>
  <si>
    <t>Base seconds to Conversion</t>
  </si>
  <si>
    <t>Base Mana</t>
  </si>
  <si>
    <t>Base Spellcasting Skill</t>
  </si>
  <si>
    <t>Base Initial Troop XP</t>
  </si>
  <si>
    <t>Base Morale</t>
  </si>
  <si>
    <t>Base Total Merchant skill</t>
  </si>
  <si>
    <t>Base Extra Cost</t>
  </si>
  <si>
    <t>Base Command Radius</t>
  </si>
  <si>
    <t>Base Retinue Slots</t>
  </si>
  <si>
    <t>Move Speed (0.94 sec. Attack Speed)</t>
  </si>
  <si>
    <t>Attack Speed (morale bonus)</t>
  </si>
  <si>
    <t>Base Attack Speed Bonus</t>
  </si>
  <si>
    <t>Base Army Limit</t>
  </si>
  <si>
    <t>Base Command effect</t>
  </si>
  <si>
    <t>Extra Cost/Discount</t>
  </si>
  <si>
    <t>Life Regeneration
per 20 seconds</t>
  </si>
  <si>
    <t>Mana Regeneration
per 20 seconds</t>
  </si>
  <si>
    <t>150 to 240 + Strength*3 + Constitution*10 + (Level-1)*HPGainedPerLevel</t>
  </si>
  <si>
    <t>0 to 10 + ROUNDUP(Dexterity/2) + Invulnurability*2</t>
  </si>
  <si>
    <t>Starting Regeneration:</t>
  </si>
  <si>
    <t>1 - (Dexterity-5)/50</t>
  </si>
  <si>
    <t>ROUNDDOWN(Intelligence/2)</t>
  </si>
  <si>
    <t>Movement Speed</t>
  </si>
  <si>
    <t>Seconds to Conversion</t>
  </si>
  <si>
    <t>Attack Speed Bonus</t>
  </si>
  <si>
    <t>Discount/Extra Cost</t>
  </si>
  <si>
    <t>Command Effect</t>
  </si>
  <si>
    <t>Improves morale when leading all sides (+1 per level)</t>
  </si>
  <si>
    <t>ROUNDDOWN(Charisma/2) + Leadership</t>
  </si>
  <si>
    <t>1.5 - (Charisma/2 + Leadership)/100</t>
  </si>
  <si>
    <t>Charisma - 5</t>
  </si>
  <si>
    <t>Enter Mighty Blow:</t>
  </si>
  <si>
    <t>Enter Invulnurability:</t>
  </si>
  <si>
    <t>Enter Lore:</t>
  </si>
  <si>
    <t>Starting Mighty Blow:</t>
  </si>
  <si>
    <t>Starting Invulnurability:</t>
  </si>
  <si>
    <t>Starting Lore:</t>
  </si>
  <si>
    <t>Enter Leadership:</t>
  </si>
  <si>
    <t>Starting Leadership:</t>
  </si>
  <si>
    <t>Starting Lore</t>
  </si>
  <si>
    <t>Starting Leadership</t>
  </si>
  <si>
    <t>Starting Mighty Blow</t>
  </si>
  <si>
    <t>Starting Invulnurability</t>
  </si>
  <si>
    <t>Starting Ritual</t>
  </si>
  <si>
    <t>Starting Energy</t>
  </si>
  <si>
    <t>Starting Regeneration</t>
  </si>
  <si>
    <t>Enter Regeneration:</t>
  </si>
  <si>
    <t>Enter Ritual:</t>
  </si>
  <si>
    <t>Enter Energy:</t>
  </si>
  <si>
    <t>Starting Energy:</t>
  </si>
  <si>
    <t>Starting Ritual:</t>
  </si>
  <si>
    <t>Add to damage vs. large creatures (+5 per level)</t>
  </si>
  <si>
    <t>Improve Morale when leading Undead (+2 per level)</t>
  </si>
  <si>
    <t>Improve Morale when leading Fey (+2 per level)</t>
  </si>
  <si>
    <t>Improve Morale when leading Daemons (+2 per level)</t>
  </si>
  <si>
    <t>Improve Morale when leading Ssrathi (+2 per level)</t>
  </si>
  <si>
    <t>Improve Morale when leading High Elves (+2 per level)</t>
  </si>
  <si>
    <t>Improve Morale when leading Wood Elves (+2 per level)</t>
  </si>
  <si>
    <t>Improve Morale when leading Dark Elves (+2 per level)</t>
  </si>
  <si>
    <t>Improve Morale when leading the Swarm (+2 per level)</t>
  </si>
  <si>
    <t>Improve Morale when leading Plaguelords (+2 per level)</t>
  </si>
  <si>
    <t>Improve Morale when leading Barbarians (+2 per level)</t>
  </si>
  <si>
    <t>Improve Morale when leading Orcs (+2 per level)</t>
  </si>
  <si>
    <t>Improve Morale when leading Minotaurs (+2 per level)</t>
  </si>
  <si>
    <t>Improve Morale when leading Dwarves (+2 per level)</t>
  </si>
  <si>
    <t>Improve Morale when leading Dark Dwarves (+2 per level)</t>
  </si>
  <si>
    <t>Improve Morale when leading Knights (+2 per level)</t>
  </si>
  <si>
    <t>Improve Morale when leading the Empire (+2 per level)</t>
  </si>
  <si>
    <t>Increases stone income (+15 stone per minute per level)</t>
  </si>
  <si>
    <t>Increase spellcasting success chance (+5% per level)</t>
  </si>
  <si>
    <t>Increase maximum mana (+10 per level)</t>
  </si>
  <si>
    <t>Increases magic resistance (+4 per level)</t>
  </si>
  <si>
    <t>Revenue Slots</t>
  </si>
  <si>
    <t>Starting Magic Resistance</t>
  </si>
  <si>
    <t>100 Damage (enemy units/buildings)
+50 per level</t>
  </si>
  <si>
    <t>100 Damage (enemies)
+40 per level</t>
  </si>
  <si>
    <t>Resistance to missile attacks (caster)</t>
  </si>
  <si>
    <t>Hand of Ice</t>
  </si>
  <si>
    <t>Wall of Ice</t>
  </si>
  <si>
    <t>Enter Magic Resistance:</t>
  </si>
  <si>
    <t>Starting Magic Resistance:</t>
  </si>
  <si>
    <t>Magic Resistance * 4</t>
  </si>
  <si>
    <t>Notes: -1 for starting skill means they get the skill later on but don't start with it.
If both the class &amp; race share a skill, they get +2 bonus</t>
  </si>
  <si>
    <t>Fey Ice Mage</t>
  </si>
  <si>
    <t>Increases movement speed (+1 per level)</t>
  </si>
  <si>
    <t>Life Regeneration per second</t>
  </si>
  <si>
    <t>Mana Regeneration per second</t>
  </si>
  <si>
    <t>30 75</t>
  </si>
  <si>
    <t>175 225</t>
  </si>
  <si>
    <t>200 160</t>
  </si>
  <si>
    <t>Poison, Assassination (against air units only)</t>
  </si>
  <si>
    <t>Effect (every 10 skill points from starting level = +1 spell level)</t>
  </si>
  <si>
    <t>Starting Statistics</t>
  </si>
  <si>
    <t>Enter race:</t>
  </si>
  <si>
    <t>Enter class:</t>
  </si>
  <si>
    <t>20 + Intelligence*3 + Lore*10</t>
  </si>
  <si>
    <t>50% + Intelligence*3% + Ritual*5%</t>
  </si>
  <si>
    <t>+2 Speed &amp; +? Attack Speed (non-undead ally units &amp; caster)
+1 &amp; +? per level</t>
  </si>
  <si>
    <t>+1 casting skill in random sphere (caster)
+1 per 2 levels</t>
  </si>
  <si>
    <t>If Empower (Arcane) is correct, this is Armageddon &amp; Ice Storm damage (a little less for Wildfire)</t>
  </si>
  <si>
    <t>Chaos Magic, Pyromancy, Assassin, Ferocity, Regeneration, Invulnurability</t>
  </si>
  <si>
    <t>-50% HP &amp; disease (non-mech/titan enemy units)
- 3% per level (max of -95% @ 160 skill points)</t>
  </si>
  <si>
    <t>High Elf Shaman</t>
  </si>
  <si>
    <t>50 Damage (enemy units/buildings)
+50 per level</t>
  </si>
  <si>
    <t>+5 Resistance (non-evil ally units &amp; caster)
+5 per level</t>
  </si>
  <si>
    <t>Dark Elf Paladin</t>
  </si>
  <si>
    <t>Chaos magic:</t>
  </si>
  <si>
    <t>Ferocity:</t>
  </si>
  <si>
    <t>Every 10 levels can get you:</t>
  </si>
  <si>
    <t>+30 Combat</t>
  </si>
  <si>
    <t>+50 Fire Damage</t>
  </si>
  <si>
    <t>Assassin:</t>
  </si>
  <si>
    <t>+10% assassinate chance</t>
  </si>
  <si>
    <t>Healing magic:</t>
  </si>
  <si>
    <t>Death immunity</t>
  </si>
  <si>
    <t>Constitution:</t>
  </si>
  <si>
    <t>+100 HP</t>
  </si>
  <si>
    <t>HP:</t>
  </si>
  <si>
    <t>+40 HP (warrior), +30 HP (paladin/assassin)</t>
  </si>
  <si>
    <t>Enter Class:</t>
  </si>
  <si>
    <t>Enter Race:</t>
  </si>
  <si>
    <t>Chosen One</t>
  </si>
  <si>
    <t>Dark Elf Shaman</t>
  </si>
  <si>
    <r>
      <rPr>
        <sz val="10"/>
        <color rgb="FF00B050"/>
        <rFont val="Calibri"/>
        <family val="2"/>
        <scheme val="minor"/>
      </rPr>
      <t xml:space="preserve">Death immunity, #1 AoE damage, magic resistance, resistance, arcane stuff, mana regeneration, </t>
    </r>
    <r>
      <rPr>
        <sz val="10"/>
        <color rgb="FFFF0000"/>
        <rFont val="Calibri"/>
        <family val="2"/>
        <scheme val="minor"/>
      </rPr>
      <t>no assassinate, low combat, no slow/stun spells, 2 HP/level</t>
    </r>
  </si>
  <si>
    <r>
      <t xml:space="preserve">#1 AoE damage, magic resistance, armor/element resistance, arcane stuff, mana regeneration, </t>
    </r>
    <r>
      <rPr>
        <sz val="10"/>
        <color rgb="FF00B050"/>
        <rFont val="Calibri"/>
        <family val="2"/>
        <scheme val="minor"/>
      </rPr>
      <t>slow/stun spell</t>
    </r>
    <r>
      <rPr>
        <sz val="10"/>
        <color theme="1"/>
        <rFont val="Calibri"/>
        <family val="2"/>
        <scheme val="minor"/>
      </rPr>
      <t xml:space="preserve">, no assassinate, low combat, </t>
    </r>
    <r>
      <rPr>
        <sz val="10"/>
        <color rgb="FFFF0000"/>
        <rFont val="Calibri"/>
        <family val="2"/>
        <scheme val="minor"/>
      </rPr>
      <t>no death immunity, 1 HP/level</t>
    </r>
  </si>
  <si>
    <r>
      <rPr>
        <sz val="10"/>
        <color rgb="FF00B050"/>
        <rFont val="Calibri"/>
        <family val="2"/>
        <scheme val="minor"/>
      </rPr>
      <t xml:space="preserve">Assassinate, death immunity, #1 combat, </t>
    </r>
    <r>
      <rPr>
        <sz val="10"/>
        <color rgb="FFFFC000"/>
        <rFont val="Calibri"/>
        <family val="2"/>
        <scheme val="minor"/>
      </rPr>
      <t xml:space="preserve">3 HP/level, </t>
    </r>
    <r>
      <rPr>
        <sz val="10"/>
        <color rgb="FFFF0000"/>
        <rFont val="Calibri"/>
        <family val="2"/>
        <scheme val="minor"/>
      </rPr>
      <t>no AoE damage, no magic resist, no armor/elemental resistance, no slow/stun spells</t>
    </r>
  </si>
  <si>
    <r>
      <rPr>
        <sz val="10"/>
        <color rgb="FF00B050"/>
        <rFont val="Calibri"/>
        <family val="2"/>
        <scheme val="minor"/>
      </rPr>
      <t xml:space="preserve">Assassinate, #1 AoE damage, magic resistance, armor/elemental resistance, arcane stuff, </t>
    </r>
    <r>
      <rPr>
        <sz val="10"/>
        <color rgb="FFFF0000"/>
        <rFont val="Calibri"/>
        <family val="2"/>
        <scheme val="minor"/>
      </rPr>
      <t>low combat, no slow/stun spells, 2 HP/level</t>
    </r>
  </si>
  <si>
    <t>Assassinate</t>
  </si>
  <si>
    <t>Death Immunity</t>
  </si>
  <si>
    <t>AoE Damage</t>
  </si>
  <si>
    <t>HP Regeneration</t>
  </si>
  <si>
    <t>Maximum Limit (Cap)</t>
  </si>
  <si>
    <r>
      <rPr>
        <sz val="10"/>
        <color rgb="FF00B050"/>
        <rFont val="Calibri"/>
        <family val="2"/>
        <scheme val="minor"/>
      </rPr>
      <t xml:space="preserve">#1 AoE damage, #2 combat, magic resistance, armor/elemental resistance, arcane stuff, HP regeneration, </t>
    </r>
    <r>
      <rPr>
        <sz val="10"/>
        <color rgb="FFFF0000"/>
        <rFont val="Calibri"/>
        <family val="2"/>
        <scheme val="minor"/>
      </rPr>
      <t>no assassinate, no death immunity, no slow/stun spells, 2 HP/level</t>
    </r>
  </si>
  <si>
    <r>
      <rPr>
        <sz val="10"/>
        <color rgb="FF00B050"/>
        <rFont val="Calibri"/>
        <family val="2"/>
        <scheme val="minor"/>
      </rPr>
      <t xml:space="preserve">Assassinate, #2 AoE damage, #2 combat, armor, HP regeneration, </t>
    </r>
    <r>
      <rPr>
        <sz val="10"/>
        <color rgb="FFFFC000"/>
        <rFont val="Calibri"/>
        <family val="2"/>
        <scheme val="minor"/>
      </rPr>
      <t xml:space="preserve">3 HP/level, </t>
    </r>
    <r>
      <rPr>
        <sz val="10"/>
        <color rgb="FFFF0000"/>
        <rFont val="Calibri"/>
        <family val="2"/>
        <scheme val="minor"/>
      </rPr>
      <t>no death immunity, no arcane, no slow/stun spells</t>
    </r>
  </si>
  <si>
    <r>
      <rPr>
        <sz val="10"/>
        <color rgb="FF00B050"/>
        <rFont val="Calibri"/>
        <family val="2"/>
        <scheme val="minor"/>
      </rPr>
      <t>Assassinate</t>
    </r>
    <r>
      <rPr>
        <sz val="10"/>
        <color theme="1"/>
        <rFont val="Calibri"/>
        <family val="2"/>
        <scheme val="minor"/>
      </rPr>
      <t xml:space="preserve">, </t>
    </r>
    <r>
      <rPr>
        <sz val="10"/>
        <color rgb="FF00B050"/>
        <rFont val="Calibri"/>
        <family val="2"/>
        <scheme val="minor"/>
      </rPr>
      <t>#1 combat, HP regeneration, 4 or 14 HP/level</t>
    </r>
    <r>
      <rPr>
        <sz val="10"/>
        <color theme="1"/>
        <rFont val="Calibri"/>
        <family val="2"/>
        <scheme val="minor"/>
      </rPr>
      <t xml:space="preserve">, </t>
    </r>
    <r>
      <rPr>
        <sz val="10"/>
        <color rgb="FFFF0000"/>
        <rFont val="Calibri"/>
        <family val="2"/>
        <scheme val="minor"/>
      </rPr>
      <t>no death immunity, no arcane, no AoE damage, no magic resist, no slow/stun spells</t>
    </r>
  </si>
  <si>
    <t>MP Regeneration</t>
  </si>
  <si>
    <t>HP\level</t>
  </si>
  <si>
    <t>Slow/Stun</t>
  </si>
  <si>
    <t>High Elf Ice Mage</t>
  </si>
  <si>
    <t>#1 jack of all trades</t>
  </si>
  <si>
    <t>#1 caster</t>
  </si>
  <si>
    <t>#1 melee</t>
  </si>
  <si>
    <t>#3 jack of all trades</t>
  </si>
  <si>
    <t>#2 jack of all trades</t>
  </si>
  <si>
    <t>#2 melee</t>
  </si>
  <si>
    <t>Proc: Ranged Attack, 20 Damage (caster)
+15 per level</t>
  </si>
  <si>
    <t>High Elf Shaman (Chaos)</t>
  </si>
  <si>
    <t>Daemon Shaman (Chaos)</t>
  </si>
  <si>
    <t>#2 caster</t>
  </si>
  <si>
    <t>Creates a wall piece of ice</t>
  </si>
  <si>
    <t>Creates a wall piece of brambles</t>
  </si>
  <si>
    <t>+100 cold damage (+50 for patch 1.03)</t>
  </si>
  <si>
    <t>+100 fire damage  (+50 for patch 1.03)</t>
  </si>
  <si>
    <t>High Elf Pyromancer</t>
  </si>
  <si>
    <t>Unit Attack Speed Bonus</t>
  </si>
  <si>
    <t>Str</t>
  </si>
  <si>
    <t>Regen</t>
  </si>
  <si>
    <t>Int</t>
  </si>
  <si>
    <t>RegBon</t>
  </si>
  <si>
    <t>20 / (2+ROUNDUP(Intelligence/10)*(1+Energy))</t>
  </si>
  <si>
    <t>Formula Check</t>
  </si>
  <si>
    <r>
      <t xml:space="preserve">5 + Charisma </t>
    </r>
    <r>
      <rPr>
        <sz val="10"/>
        <color rgb="FFFF0000"/>
        <rFont val="Calibri"/>
        <family val="2"/>
        <scheme val="minor"/>
      </rPr>
      <t>← doesn't increase from raising charisma until after battle</t>
    </r>
  </si>
  <si>
    <t>Discount/Cost</t>
  </si>
  <si>
    <t>Formula Accuracy</t>
  </si>
  <si>
    <t>Difference per Charisma Point</t>
  </si>
  <si>
    <t>Percentage of Difference per Differential</t>
  </si>
  <si>
    <t>Reverse Engineering
a Formula</t>
  </si>
  <si>
    <t>#1 caster (Ice Storm hits less than Armageddon)</t>
  </si>
  <si>
    <t>How fast you move around the map (obtained from Speed)</t>
  </si>
  <si>
    <t>How fast you attack (higher Speed gets you less wait time between attacks)</t>
  </si>
  <si>
    <t>The time it takes to convert buildings</t>
  </si>
  <si>
    <t>Affects the chance of casting spells, including higher level spells</t>
  </si>
  <si>
    <t>There are 10 spells per sphere. After 10 points are put into a sphere, the next points increase the chance of casting a higher level version of spells</t>
  </si>
  <si>
    <t>19 (14 Charisma)</t>
  </si>
  <si>
    <t>8 (29 Charisma)</t>
  </si>
  <si>
    <t>0.40 (35 Dexterity)</t>
  </si>
  <si>
    <t>26 (35 Dexterity)?</t>
  </si>
  <si>
    <t>8 + ROUNDUP(Dexterity/2) + Running</t>
  </si>
  <si>
    <t>0.50 (200 Charisma)</t>
  </si>
  <si>
    <t>1 + ROUNDDOWN(Charisma/4)</t>
  </si>
  <si>
    <t>Mana Regeneration 10 seconds</t>
  </si>
  <si>
    <t>Life Regeneration per 10 seconds</t>
  </si>
  <si>
    <t>Note: assassinate does not work on heroes!</t>
  </si>
  <si>
    <t>Increased chance of a critical hit (+2% per level) (100% ≠ always crit)</t>
  </si>
  <si>
    <t>Improves resistance vs. fire, cold, and electrical damage (+2 per level)</t>
  </si>
  <si>
    <t>Chance of instantly killing an enemy (+1% per level) (no heroes)</t>
  </si>
  <si>
    <t>Combat not as accurate as I thought. Ran tests with character with 1400 combat, 200 armor, 200 speed, 30 dmg vs. 200 combat, 70 armor, 50 speed, 210 dmg and lost easily</t>
  </si>
  <si>
    <t>Regeneration, Assassin, Ignore Armor, Ferocity</t>
  </si>
  <si>
    <t>Regeneration, Invulnurability, Assassin, Ignore Armor, Ferocity (+Pyromancy)</t>
  </si>
  <si>
    <t>Fey Warrior</t>
  </si>
  <si>
    <t>Daemon Warrior</t>
  </si>
  <si>
    <t>TODO: recalculate the below: Combat and Assassinate are not as good as expected</t>
  </si>
  <si>
    <t>Improves resistance vs. fire, cold, and electrical damage (+1 per level) (+allies)</t>
  </si>
  <si>
    <t>99.70% (~32770 charisma)</t>
  </si>
  <si>
    <t>(Charisma-5) * (1% - (Charisma-5)*0.01%) + Charisma⁴ * 0.00000175%   &lt;--- closest formula so far (max level is 32,767)</t>
  </si>
  <si>
    <t>Energy isn't that important because at higher levels you start with plenty of mana</t>
  </si>
  <si>
    <t>Increase damage (+2 per level)</t>
  </si>
  <si>
    <t>Note: +100% critical hit chance does not give you 100% crits, if anything it's less than 50%</t>
  </si>
  <si>
    <t>4 + Strength + Ferocity*3</t>
  </si>
  <si>
    <t>20 + Strength + Mighty Blow*2</t>
  </si>
  <si>
    <t>-40 (40 Dexterity)</t>
  </si>
  <si>
    <t>Runemaster and Shaman are the only two classes with Arcane magic and +2 HP/level</t>
  </si>
  <si>
    <t>Represents your life points. At 0, you die. Also known as health, hit points (HP), or vitality.</t>
  </si>
  <si>
    <t>Melee damage. There are six types: Piercing, Slashing, Crushing, Cold, Fire, Electricity.</t>
  </si>
  <si>
    <t>Hits regeneration.</t>
  </si>
  <si>
    <t>Mana regeneration.</t>
  </si>
  <si>
    <t>Used to cast spells. Also known as mana points (MP).</t>
  </si>
  <si>
    <t>Determines your chance to hit and to get hit; this stat seems to be insignificant at higher levels.</t>
  </si>
  <si>
    <t>Important: Please look at the Stats tab to better understand the below statistics.</t>
  </si>
  <si>
    <t>6 + ROUNDDOWN(Charisma/4) + Leadership</t>
  </si>
  <si>
    <t>Does not affect mechanical units
(Tested: means nothing at higher levels)</t>
  </si>
  <si>
    <t>(Tested: not good)</t>
  </si>
  <si>
    <t>Improves combat score (+3 per level)</t>
  </si>
  <si>
    <t>Illusionary troops are much weaker than real troops
(Tested: 1 dmg pieces of crap)</t>
  </si>
  <si>
    <t>Illusionary troops are much weaker than real troops
(Tested: low dmg piece of crap)</t>
  </si>
  <si>
    <t>Does not affect large creatures (incl. Titans), fliers, or mechanical units
In general, the higher level your keep, the better effect this spell will have
(Tested: not good)</t>
  </si>
  <si>
    <t>30 Damage (enemy units/buildings)
+20 per level</t>
  </si>
  <si>
    <t>+50% area of effect
(Tested: Removes everything, haven't tried disease/poison)</t>
  </si>
  <si>
    <t>High Elf Ice Mage just to quick cast Life Ward before Command to extend slow or damage to entire map (also +10 mana)</t>
  </si>
  <si>
    <t>0 to 10 + Dexterity + Warding + Elemental Resistance*2 + Cold/Fire/Electricity</t>
  </si>
  <si>
    <t>Does not affect Undead or reptiles
(Tested: not good)</t>
  </si>
  <si>
    <t>40 Damage (enemy units/buildings)
+10 per level</t>
  </si>
  <si>
    <t>Disease = 1 Combat/Speed, no regen
Hits may not be reduced below 5%
No effect on mechanical units or titans
(Tested: drops HP big time, but not affected by Command spell so it won't extend to the entire map)</t>
  </si>
  <si>
    <t>Does not affect beneficial, defensive, or utility spells. Just damage.</t>
  </si>
  <si>
    <t>(Tested: hits much less than Armageddon, even with command radius to entire map)</t>
  </si>
  <si>
    <t>(Tested: objects will get in the way)</t>
  </si>
  <si>
    <t>(Tested: seems to hit as much as Armageddon)</t>
  </si>
  <si>
    <t>(Tested: seems to hit as much as poorly Ice Storm; similar to Doomstones)</t>
  </si>
  <si>
    <t>It will damage the caster down to 1 HP
(Tested: this WILL kill the caster with Empower)</t>
  </si>
  <si>
    <t>Regeneration, Invulnurability, Ignore Armor, 4HP/Lvl, Ferocity, Pyromancy, no Magic Resistance, no Warding</t>
  </si>
  <si>
    <t>Regeneration, Magic Resistance, Warding, Ignore Armor, 4HP/Lvl, Ferocity, no Invulnurability, no Pyromancy</t>
  </si>
  <si>
    <r>
      <t xml:space="preserve">0 - Dexterity </t>
    </r>
    <r>
      <rPr>
        <sz val="10"/>
        <color rgb="FFFF0000"/>
        <rFont val="Calibri"/>
        <family val="2"/>
        <scheme val="minor"/>
      </rPr>
      <t>← -40 seconds will be achieved at ~lv175 regardless of Dexterity (hidden modifier)</t>
    </r>
  </si>
  <si>
    <r>
      <t xml:space="preserve">20 / (ROUNDUP(Strength/3)*(100%+Regeneration%)) </t>
    </r>
    <r>
      <rPr>
        <sz val="10"/>
        <color rgb="FFFF0000"/>
        <rFont val="Calibri"/>
        <family val="2"/>
        <scheme val="minor"/>
      </rPr>
      <t>← once this rounds to 0.00 regen stops working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</si>
</sst>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00000000%"/>
  </numFmts>
  <fonts count="53" x14ac:knownFonts="1">
    <font>
      <sz val="11"/>
      <color theme="1"/>
      <name val="Calibri"/>
      <family val="2"/>
      <scheme val="minor"/>
    </font>
    <font>
      <sz val="9"/>
      <color theme="1"/>
      <name val="Calibri"/>
      <family val="2"/>
      <scheme val="minor"/>
    </font>
    <font>
      <b/>
      <sz val="11"/>
      <color theme="1"/>
      <name val="Calibri"/>
      <family val="2"/>
      <scheme val="minor"/>
    </font>
    <font>
      <sz val="9"/>
      <name val="Calibri"/>
      <family val="2"/>
      <scheme val="minor"/>
    </font>
    <font>
      <sz val="11"/>
      <name val="Calibri"/>
      <family val="2"/>
      <scheme val="minor"/>
    </font>
    <font>
      <sz val="9"/>
      <color theme="0" tint="-0.499984740745262"/>
      <name val="Calibri"/>
      <family val="2"/>
      <scheme val="minor"/>
    </font>
    <font>
      <sz val="9"/>
      <color theme="1"/>
      <name val="Wingdings"/>
      <charset val="2"/>
    </font>
    <font>
      <b/>
      <sz val="9"/>
      <color rgb="FFFF0000"/>
      <name val="Calibri"/>
      <family val="2"/>
      <scheme val="minor"/>
    </font>
    <font>
      <b/>
      <sz val="10"/>
      <color theme="1"/>
      <name val="Calibri"/>
      <family val="2"/>
      <scheme val="minor"/>
    </font>
    <font>
      <sz val="9"/>
      <color rgb="FFFF0000"/>
      <name val="Wingdings"/>
      <charset val="2"/>
    </font>
    <font>
      <sz val="9"/>
      <color rgb="FFFF0000"/>
      <name val="Calibri"/>
      <family val="2"/>
      <scheme val="minor"/>
    </font>
    <font>
      <b/>
      <sz val="9"/>
      <name val="Calibri"/>
      <family val="2"/>
      <scheme val="minor"/>
    </font>
    <font>
      <sz val="10"/>
      <color theme="1"/>
      <name val="Calibri"/>
      <family val="2"/>
      <scheme val="minor"/>
    </font>
    <font>
      <u/>
      <sz val="9"/>
      <color theme="1"/>
      <name val="Calibri"/>
      <family val="2"/>
      <scheme val="minor"/>
    </font>
    <font>
      <u/>
      <sz val="11"/>
      <color theme="1"/>
      <name val="Calibri"/>
      <family val="2"/>
      <scheme val="minor"/>
    </font>
    <font>
      <u/>
      <sz val="10"/>
      <color theme="1"/>
      <name val="Calibri"/>
      <family val="2"/>
      <scheme val="minor"/>
    </font>
    <font>
      <sz val="11"/>
      <color theme="0"/>
      <name val="Calibri"/>
      <family val="2"/>
      <scheme val="minor"/>
    </font>
    <font>
      <b/>
      <sz val="10"/>
      <color theme="0"/>
      <name val="Calibri"/>
      <family val="2"/>
      <scheme val="minor"/>
    </font>
    <font>
      <sz val="9"/>
      <color theme="0"/>
      <name val="Calibri"/>
      <family val="2"/>
      <scheme val="minor"/>
    </font>
    <font>
      <sz val="1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color theme="2" tint="-0.499984740745262"/>
      <name val="Calibri"/>
      <family val="2"/>
      <scheme val="minor"/>
    </font>
    <font>
      <sz val="10"/>
      <color rgb="FFCC00FF"/>
      <name val="Calibri"/>
      <family val="2"/>
      <scheme val="minor"/>
    </font>
    <font>
      <sz val="10"/>
      <color rgb="FF996633"/>
      <name val="Calibri"/>
      <family val="2"/>
      <scheme val="minor"/>
    </font>
    <font>
      <sz val="10"/>
      <color rgb="FF01FFF9"/>
      <name val="Calibri"/>
      <family val="2"/>
      <scheme val="minor"/>
    </font>
    <font>
      <sz val="10"/>
      <color theme="0"/>
      <name val="Calibri"/>
      <family val="2"/>
      <scheme val="minor"/>
    </font>
    <font>
      <sz val="10"/>
      <color rgb="FF969696"/>
      <name val="Calibri"/>
      <family val="2"/>
      <scheme val="minor"/>
    </font>
    <font>
      <sz val="10"/>
      <color rgb="FFFFFF00"/>
      <name val="Calibri"/>
      <family val="2"/>
      <scheme val="minor"/>
    </font>
    <font>
      <sz val="10"/>
      <color rgb="FFFFC000"/>
      <name val="Calibri"/>
      <family val="2"/>
      <scheme val="minor"/>
    </font>
    <font>
      <sz val="10"/>
      <color rgb="FFCC0000"/>
      <name val="Calibri"/>
      <family val="2"/>
      <scheme val="minor"/>
    </font>
    <font>
      <sz val="10"/>
      <color theme="6" tint="-0.24994659260841701"/>
      <name val="Calibri"/>
      <family val="2"/>
      <scheme val="minor"/>
    </font>
    <font>
      <sz val="10"/>
      <color theme="7" tint="-0.24994659260841701"/>
      <name val="Calibri"/>
      <family val="2"/>
      <scheme val="minor"/>
    </font>
    <font>
      <sz val="10"/>
      <color rgb="FF00B050"/>
      <name val="Calibri"/>
      <family val="2"/>
      <scheme val="minor"/>
    </font>
    <font>
      <sz val="10"/>
      <color rgb="FF0066FF"/>
      <name val="Calibri"/>
      <family val="2"/>
      <scheme val="minor"/>
    </font>
    <font>
      <sz val="10"/>
      <color rgb="FF00CCFF"/>
      <name val="Calibri"/>
      <family val="2"/>
      <scheme val="minor"/>
    </font>
    <font>
      <b/>
      <sz val="11"/>
      <color theme="0" tint="-0.24994659260841701"/>
      <name val="Calibri"/>
      <family val="2"/>
      <scheme val="minor"/>
    </font>
    <font>
      <sz val="10"/>
      <color theme="0" tint="-0.24994659260841701"/>
      <name val="Calibri"/>
      <family val="2"/>
      <scheme val="minor"/>
    </font>
    <font>
      <sz val="10"/>
      <color rgb="FFFF0000"/>
      <name val="Calibri"/>
      <family val="2"/>
      <scheme val="minor"/>
    </font>
    <font>
      <b/>
      <sz val="11"/>
      <color rgb="FFFF0000"/>
      <name val="Calibri"/>
      <family val="2"/>
      <scheme val="minor"/>
    </font>
  </fonts>
  <fills count="53">
    <fill>
      <patternFill patternType="none"/>
    </fill>
    <fill>
      <patternFill patternType="gray125"/>
    </fill>
    <fill>
      <gradientFill type="path" left="0.5" right="0.5" top="0.5" bottom="0.5">
        <stop position="0">
          <color theme="3" tint="0.80001220740379042"/>
        </stop>
        <stop position="1">
          <color rgb="FF0066CC"/>
        </stop>
      </gradientFill>
    </fill>
    <fill>
      <gradientFill type="path" left="0.5" right="0.5" top="0.5" bottom="0.5">
        <stop position="0">
          <color rgb="FFFF0000"/>
        </stop>
        <stop position="1">
          <color rgb="FF800000"/>
        </stop>
      </gradientFill>
    </fill>
    <fill>
      <patternFill patternType="solid">
        <fgColor theme="2" tint="-0.499984740745262"/>
        <bgColor indexed="64"/>
      </patternFill>
    </fill>
    <fill>
      <patternFill patternType="solid">
        <fgColor theme="0" tint="-0.249977111117893"/>
        <bgColor indexed="64"/>
      </patternFill>
    </fill>
    <fill>
      <patternFill patternType="solid">
        <fgColor rgb="FF800000"/>
        <bgColor indexed="64"/>
      </patternFill>
    </fill>
    <fill>
      <patternFill patternType="solid">
        <fgColor rgb="FF5F5F5F"/>
        <bgColor indexed="64"/>
      </patternFill>
    </fill>
    <fill>
      <patternFill patternType="solid">
        <fgColor rgb="FFFFFF00"/>
        <bgColor indexed="64"/>
      </patternFill>
    </fill>
    <fill>
      <patternFill patternType="solid">
        <fgColor rgb="FF996600"/>
        <bgColor indexed="64"/>
      </patternFill>
    </fill>
    <fill>
      <patternFill patternType="solid">
        <fgColor theme="1"/>
        <bgColor indexed="64"/>
      </patternFill>
    </fill>
    <fill>
      <patternFill patternType="solid">
        <fgColor rgb="FF9966FF"/>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rgb="FF0066FF"/>
        <bgColor indexed="64"/>
      </patternFill>
    </fill>
    <fill>
      <patternFill patternType="solid">
        <fgColor rgb="FFCCCC00"/>
        <bgColor indexed="64"/>
      </patternFill>
    </fill>
    <fill>
      <patternFill patternType="solid">
        <fgColor rgb="FF99FF66"/>
        <bgColor indexed="64"/>
      </patternFill>
    </fill>
    <fill>
      <patternFill patternType="solid">
        <fgColor rgb="FF009999"/>
        <bgColor indexed="64"/>
      </patternFill>
    </fill>
    <fill>
      <patternFill patternType="solid">
        <fgColor rgb="FFFF6699"/>
        <bgColor indexed="64"/>
      </patternFill>
    </fill>
    <fill>
      <patternFill patternType="solid">
        <fgColor theme="1"/>
        <bgColor theme="1"/>
      </patternFill>
    </fill>
    <fill>
      <gradientFill type="path" left="0.5" right="0.5" top="0.5" bottom="0.5">
        <stop position="0">
          <color theme="0"/>
        </stop>
        <stop position="1">
          <color theme="0" tint="-0.1490218817712943"/>
        </stop>
      </gradient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24994659260841701"/>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diagonal/>
    </border>
    <border>
      <left/>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style="thin">
        <color theme="1"/>
      </top>
      <bottom style="thin">
        <color indexed="64"/>
      </bottom>
      <diagonal/>
    </border>
    <border>
      <left/>
      <right/>
      <top/>
      <bottom style="thin">
        <color indexed="64"/>
      </bottom>
      <diagonal/>
    </border>
    <border>
      <left/>
      <right/>
      <top style="thin">
        <color indexed="64"/>
      </top>
      <bottom style="thin">
        <color indexed="64"/>
      </bottom>
      <diagonal/>
    </border>
    <border>
      <left style="thin">
        <color theme="1"/>
      </left>
      <right/>
      <top style="thin">
        <color theme="1"/>
      </top>
      <bottom style="thin">
        <color indexed="64"/>
      </bottom>
      <diagonal/>
    </border>
    <border>
      <left/>
      <right/>
      <top/>
      <bottom style="thin">
        <color theme="1"/>
      </bottom>
      <diagonal/>
    </border>
    <border>
      <left/>
      <right style="thin">
        <color auto="1"/>
      </right>
      <top style="thin">
        <color auto="1"/>
      </top>
      <bottom style="thin">
        <color auto="1"/>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indexed="64"/>
      </right>
      <top style="thin">
        <color indexed="64"/>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theme="1"/>
      </right>
      <top style="thin">
        <color theme="1"/>
      </top>
      <bottom/>
      <diagonal/>
    </border>
    <border>
      <left/>
      <right style="thin">
        <color theme="1"/>
      </right>
      <top style="thin">
        <color theme="1"/>
      </top>
      <bottom style="thin">
        <color theme="1"/>
      </bottom>
      <diagonal/>
    </border>
    <border>
      <left style="thin">
        <color auto="1"/>
      </left>
      <right/>
      <top style="thin">
        <color theme="1"/>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theme="1"/>
      </left>
      <right style="thin">
        <color theme="1"/>
      </right>
      <top style="medium">
        <color indexed="64"/>
      </top>
      <bottom style="thin">
        <color theme="1"/>
      </bottom>
      <diagonal/>
    </border>
    <border>
      <left style="thin">
        <color theme="1"/>
      </left>
      <right style="medium">
        <color auto="1"/>
      </right>
      <top style="medium">
        <color indexed="64"/>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auto="1"/>
      </right>
      <top style="thin">
        <color theme="1"/>
      </top>
      <bottom style="thin">
        <color theme="1"/>
      </bottom>
      <diagonal/>
    </border>
    <border>
      <left style="thin">
        <color theme="1"/>
      </left>
      <right style="thin">
        <color theme="1"/>
      </right>
      <top style="thin">
        <color theme="1"/>
      </top>
      <bottom/>
      <diagonal/>
    </border>
    <border>
      <left style="thin">
        <color theme="1"/>
      </left>
      <right style="medium">
        <color auto="1"/>
      </right>
      <top style="thin">
        <color theme="1"/>
      </top>
      <bottom/>
      <diagonal/>
    </border>
    <border>
      <left/>
      <right style="thin">
        <color theme="1"/>
      </right>
      <top style="medium">
        <color indexed="64"/>
      </top>
      <bottom style="thin">
        <color theme="1"/>
      </bottom>
      <diagonal/>
    </border>
    <border>
      <left style="thin">
        <color theme="1"/>
      </left>
      <right style="medium">
        <color theme="1"/>
      </right>
      <top style="thin">
        <color theme="1"/>
      </top>
      <bottom style="thin">
        <color theme="1"/>
      </bottom>
      <diagonal/>
    </border>
    <border>
      <left style="thin">
        <color auto="1"/>
      </left>
      <right style="thin">
        <color theme="1"/>
      </right>
      <top style="thin">
        <color theme="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auto="1"/>
      </left>
      <right/>
      <top style="medium">
        <color auto="1"/>
      </top>
      <bottom style="hair">
        <color auto="1"/>
      </bottom>
      <diagonal/>
    </border>
    <border>
      <left/>
      <right/>
      <top style="medium">
        <color auto="1"/>
      </top>
      <bottom style="hair">
        <color auto="1"/>
      </bottom>
      <diagonal/>
    </border>
    <border>
      <left style="thin">
        <color indexed="64"/>
      </left>
      <right/>
      <top style="medium">
        <color auto="1"/>
      </top>
      <bottom style="hair">
        <color auto="1"/>
      </bottom>
      <diagonal/>
    </border>
    <border>
      <left/>
      <right style="thin">
        <color indexed="64"/>
      </right>
      <top style="medium">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style="thin">
        <color auto="1"/>
      </left>
      <right/>
      <top style="hair">
        <color auto="1"/>
      </top>
      <bottom style="medium">
        <color auto="1"/>
      </bottom>
      <diagonal/>
    </border>
    <border>
      <left/>
      <right style="thin">
        <color indexed="64"/>
      </right>
      <top style="hair">
        <color auto="1"/>
      </top>
      <bottom style="medium">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thin">
        <color theme="3" tint="0.39994506668294322"/>
      </left>
      <right style="thin">
        <color theme="3" tint="0.39994506668294322"/>
      </right>
      <top/>
      <bottom/>
      <diagonal/>
    </border>
    <border>
      <left/>
      <right/>
      <top/>
      <bottom style="thin">
        <color theme="0"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theme="1"/>
      </left>
      <right style="medium">
        <color theme="1"/>
      </right>
      <top/>
      <bottom style="thin">
        <color theme="1"/>
      </bottom>
      <diagonal/>
    </border>
    <border>
      <left/>
      <right/>
      <top style="medium">
        <color indexed="64"/>
      </top>
      <bottom/>
      <diagonal/>
    </border>
    <border>
      <left/>
      <right style="thin">
        <color theme="1"/>
      </right>
      <top style="medium">
        <color indexed="64"/>
      </top>
      <bottom/>
      <diagonal/>
    </border>
    <border>
      <left style="medium">
        <color auto="1"/>
      </left>
      <right/>
      <top/>
      <bottom style="thin">
        <color indexed="64"/>
      </bottom>
      <diagonal/>
    </border>
    <border>
      <left/>
      <right style="medium">
        <color auto="1"/>
      </right>
      <top/>
      <bottom style="thin">
        <color auto="1"/>
      </bottom>
      <diagonal/>
    </border>
    <border>
      <left style="medium">
        <color auto="1"/>
      </left>
      <right/>
      <top style="thin">
        <color indexed="64"/>
      </top>
      <bottom style="thin">
        <color indexed="64"/>
      </bottom>
      <diagonal/>
    </border>
    <border>
      <left/>
      <right style="medium">
        <color auto="1"/>
      </right>
      <top style="thin">
        <color auto="1"/>
      </top>
      <bottom style="thin">
        <color auto="1"/>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s>
  <cellStyleXfs count="42">
    <xf numFmtId="0" fontId="0" fillId="0" borderId="0"/>
    <xf numFmtId="0" fontId="21" fillId="0" borderId="0" applyNumberFormat="0" applyFill="0" applyBorder="0" applyAlignment="0" applyProtection="0"/>
    <xf numFmtId="0" fontId="22" fillId="0" borderId="58" applyNumberFormat="0" applyFill="0" applyAlignment="0" applyProtection="0"/>
    <xf numFmtId="0" fontId="23" fillId="0" borderId="59" applyNumberFormat="0" applyFill="0" applyAlignment="0" applyProtection="0"/>
    <xf numFmtId="0" fontId="24" fillId="0" borderId="60" applyNumberFormat="0" applyFill="0" applyAlignment="0" applyProtection="0"/>
    <xf numFmtId="0" fontId="24" fillId="0" borderId="0" applyNumberFormat="0" applyFill="0" applyBorder="0" applyAlignment="0" applyProtection="0"/>
    <xf numFmtId="0" fontId="25" fillId="21" borderId="0" applyNumberFormat="0" applyBorder="0" applyAlignment="0" applyProtection="0"/>
    <xf numFmtId="0" fontId="26" fillId="22" borderId="0" applyNumberFormat="0" applyBorder="0" applyAlignment="0" applyProtection="0"/>
    <xf numFmtId="0" fontId="27" fillId="23" borderId="0" applyNumberFormat="0" applyBorder="0" applyAlignment="0" applyProtection="0"/>
    <xf numFmtId="0" fontId="28" fillId="24" borderId="61" applyNumberFormat="0" applyAlignment="0" applyProtection="0"/>
    <xf numFmtId="0" fontId="29" fillId="25" borderId="62" applyNumberFormat="0" applyAlignment="0" applyProtection="0"/>
    <xf numFmtId="0" fontId="30" fillId="25" borderId="61" applyNumberFormat="0" applyAlignment="0" applyProtection="0"/>
    <xf numFmtId="0" fontId="31" fillId="0" borderId="63" applyNumberFormat="0" applyFill="0" applyAlignment="0" applyProtection="0"/>
    <xf numFmtId="0" fontId="32" fillId="26" borderId="64" applyNumberFormat="0" applyAlignment="0" applyProtection="0"/>
    <xf numFmtId="0" fontId="33" fillId="0" borderId="0" applyNumberFormat="0" applyFill="0" applyBorder="0" applyAlignment="0" applyProtection="0"/>
    <xf numFmtId="0" fontId="20" fillId="27" borderId="65" applyNumberFormat="0" applyFont="0" applyAlignment="0" applyProtection="0"/>
    <xf numFmtId="0" fontId="34" fillId="0" borderId="0" applyNumberFormat="0" applyFill="0" applyBorder="0" applyAlignment="0" applyProtection="0"/>
    <xf numFmtId="0" fontId="2" fillId="0" borderId="66" applyNumberFormat="0" applyFill="0" applyAlignment="0" applyProtection="0"/>
    <xf numFmtId="0" fontId="16"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16" fillId="35" borderId="0" applyNumberFormat="0" applyBorder="0" applyAlignment="0" applyProtection="0"/>
    <xf numFmtId="0" fontId="16"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16" fillId="39" borderId="0" applyNumberFormat="0" applyBorder="0" applyAlignment="0" applyProtection="0"/>
    <xf numFmtId="0" fontId="16"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16" fillId="43" borderId="0" applyNumberFormat="0" applyBorder="0" applyAlignment="0" applyProtection="0"/>
    <xf numFmtId="0" fontId="16" fillId="44"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16" fillId="47" borderId="0" applyNumberFormat="0" applyBorder="0" applyAlignment="0" applyProtection="0"/>
    <xf numFmtId="0" fontId="16" fillId="48"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16" fillId="51" borderId="0" applyNumberFormat="0" applyBorder="0" applyAlignment="0" applyProtection="0"/>
  </cellStyleXfs>
  <cellXfs count="388">
    <xf numFmtId="0" fontId="0" fillId="0" borderId="0" xfId="0"/>
    <xf numFmtId="0" fontId="1" fillId="0" borderId="0" xfId="0" applyFont="1"/>
    <xf numFmtId="0" fontId="1" fillId="0" borderId="0" xfId="0" applyFont="1" applyAlignment="1">
      <alignment horizontal="center" textRotation="90"/>
    </xf>
    <xf numFmtId="0" fontId="1" fillId="0" borderId="7" xfId="0" applyFont="1" applyBorder="1" applyAlignment="1">
      <alignment horizontal="center" vertical="center" wrapText="1"/>
    </xf>
    <xf numFmtId="0" fontId="1" fillId="4" borderId="7" xfId="0" applyFont="1" applyFill="1" applyBorder="1" applyAlignment="1">
      <alignment horizontal="center" vertical="center"/>
    </xf>
    <xf numFmtId="0" fontId="1" fillId="0" borderId="7" xfId="0" applyFont="1" applyBorder="1" applyAlignment="1">
      <alignment vertical="center" wrapText="1"/>
    </xf>
    <xf numFmtId="49" fontId="1" fillId="0" borderId="7" xfId="0" applyNumberFormat="1" applyFont="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vertical="center" wrapText="1"/>
    </xf>
    <xf numFmtId="0" fontId="1" fillId="0" borderId="6" xfId="0" applyFont="1" applyBorder="1" applyAlignment="1">
      <alignment vertical="center" wrapText="1"/>
    </xf>
    <xf numFmtId="0" fontId="1" fillId="6" borderId="7" xfId="0" applyFont="1" applyFill="1" applyBorder="1" applyAlignment="1">
      <alignment horizontal="center" vertical="center"/>
    </xf>
    <xf numFmtId="0" fontId="1" fillId="7" borderId="7" xfId="0" applyFont="1" applyFill="1" applyBorder="1" applyAlignment="1">
      <alignment horizontal="center" vertical="center"/>
    </xf>
    <xf numFmtId="0" fontId="1" fillId="0" borderId="7"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3" fillId="0" borderId="0" xfId="0" applyFont="1" applyAlignment="1"/>
    <xf numFmtId="0" fontId="3" fillId="0" borderId="0" xfId="0" applyFont="1" applyAlignment="1">
      <alignment horizontal="center"/>
    </xf>
    <xf numFmtId="0" fontId="4" fillId="0" borderId="0" xfId="0" applyFont="1" applyAlignment="1"/>
    <xf numFmtId="0" fontId="1" fillId="0" borderId="8" xfId="0" applyFont="1" applyBorder="1" applyAlignment="1">
      <alignment horizontal="center" vertical="center" wrapText="1"/>
    </xf>
    <xf numFmtId="0" fontId="1" fillId="3" borderId="8" xfId="0" applyFont="1" applyFill="1" applyBorder="1" applyAlignment="1">
      <alignment horizontal="center" vertical="center"/>
    </xf>
    <xf numFmtId="0" fontId="1" fillId="2" borderId="7" xfId="0" applyFont="1" applyFill="1" applyBorder="1" applyAlignment="1">
      <alignment horizontal="center" vertical="center"/>
    </xf>
    <xf numFmtId="0" fontId="1" fillId="8"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1" fillId="12" borderId="7" xfId="0" applyFont="1" applyFill="1" applyBorder="1" applyAlignment="1">
      <alignment horizontal="center" vertical="center" wrapText="1"/>
    </xf>
    <xf numFmtId="0" fontId="1" fillId="13" borderId="7" xfId="0" applyFont="1" applyFill="1" applyBorder="1" applyAlignment="1">
      <alignment horizontal="center" vertical="center" wrapText="1"/>
    </xf>
    <xf numFmtId="0" fontId="1" fillId="14" borderId="7"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15" borderId="7" xfId="0" applyFont="1" applyFill="1" applyBorder="1" applyAlignment="1">
      <alignment horizontal="center" vertical="center" wrapText="1"/>
    </xf>
    <xf numFmtId="0" fontId="1" fillId="15" borderId="7" xfId="0" applyFont="1" applyFill="1" applyBorder="1" applyAlignment="1">
      <alignment horizontal="center" vertical="center"/>
    </xf>
    <xf numFmtId="0" fontId="1" fillId="16" borderId="7" xfId="0" applyFont="1" applyFill="1" applyBorder="1" applyAlignment="1">
      <alignment horizontal="center" vertical="center" wrapText="1"/>
    </xf>
    <xf numFmtId="0" fontId="1" fillId="16" borderId="7" xfId="0" applyFont="1" applyFill="1" applyBorder="1" applyAlignment="1">
      <alignment horizontal="center" vertical="center"/>
    </xf>
    <xf numFmtId="0" fontId="1" fillId="17" borderId="7" xfId="0" applyFont="1" applyFill="1" applyBorder="1" applyAlignment="1">
      <alignment horizontal="center" vertical="center" wrapText="1"/>
    </xf>
    <xf numFmtId="0" fontId="1" fillId="17" borderId="7" xfId="0" applyFont="1" applyFill="1" applyBorder="1" applyAlignment="1">
      <alignment horizontal="center" vertical="center"/>
    </xf>
    <xf numFmtId="0" fontId="1" fillId="18" borderId="7" xfId="0" applyFont="1" applyFill="1" applyBorder="1" applyAlignment="1">
      <alignment horizontal="center" vertical="center"/>
    </xf>
    <xf numFmtId="0" fontId="1" fillId="18" borderId="7" xfId="0" applyFont="1" applyFill="1" applyBorder="1" applyAlignment="1">
      <alignment horizontal="center" vertical="center" wrapText="1"/>
    </xf>
    <xf numFmtId="0" fontId="5" fillId="10" borderId="7" xfId="0" applyFont="1" applyFill="1" applyBorder="1" applyAlignment="1">
      <alignment horizontal="center" vertical="center"/>
    </xf>
    <xf numFmtId="49" fontId="1" fillId="0" borderId="0" xfId="0" applyNumberFormat="1" applyFont="1"/>
    <xf numFmtId="0" fontId="1" fillId="0" borderId="1" xfId="0" applyFont="1" applyBorder="1" applyAlignment="1">
      <alignment horizontal="center" vertical="center" wrapText="1"/>
    </xf>
    <xf numFmtId="49" fontId="1" fillId="0" borderId="4" xfId="0" applyNumberFormat="1" applyFont="1" applyBorder="1"/>
    <xf numFmtId="49" fontId="1" fillId="0" borderId="2" xfId="0" applyNumberFormat="1" applyFont="1" applyBorder="1"/>
    <xf numFmtId="49" fontId="1" fillId="0" borderId="3" xfId="0" applyNumberFormat="1" applyFont="1" applyBorder="1"/>
    <xf numFmtId="49" fontId="1" fillId="0" borderId="5" xfId="0" applyNumberFormat="1" applyFont="1" applyBorder="1"/>
    <xf numFmtId="49" fontId="1" fillId="0" borderId="10" xfId="0" applyNumberFormat="1" applyFont="1" applyBorder="1"/>
    <xf numFmtId="49" fontId="1" fillId="0" borderId="9" xfId="0" applyNumberFormat="1" applyFont="1" applyBorder="1"/>
    <xf numFmtId="49" fontId="1" fillId="0" borderId="11" xfId="0" applyNumberFormat="1" applyFont="1" applyBorder="1"/>
    <xf numFmtId="49" fontId="1" fillId="0" borderId="12" xfId="0" applyNumberFormat="1" applyFont="1" applyBorder="1"/>
    <xf numFmtId="49" fontId="8" fillId="0" borderId="2" xfId="0" applyNumberFormat="1" applyFont="1" applyBorder="1"/>
    <xf numFmtId="49" fontId="1" fillId="0" borderId="0" xfId="0" applyNumberFormat="1" applyFont="1" applyBorder="1"/>
    <xf numFmtId="49" fontId="1" fillId="0" borderId="15" xfId="0" applyNumberFormat="1" applyFont="1" applyBorder="1"/>
    <xf numFmtId="49" fontId="1" fillId="0" borderId="1" xfId="0" applyNumberFormat="1" applyFont="1" applyBorder="1"/>
    <xf numFmtId="0" fontId="2" fillId="0" borderId="18" xfId="0" applyFont="1" applyBorder="1"/>
    <xf numFmtId="0" fontId="2" fillId="0" borderId="18" xfId="0" applyFont="1" applyBorder="1" applyAlignment="1">
      <alignment horizontal="center"/>
    </xf>
    <xf numFmtId="0" fontId="2" fillId="0" borderId="19" xfId="0" applyFont="1" applyBorder="1" applyAlignment="1">
      <alignment horizontal="center"/>
    </xf>
    <xf numFmtId="49" fontId="1" fillId="0" borderId="21" xfId="0" applyNumberFormat="1" applyFont="1" applyBorder="1"/>
    <xf numFmtId="0" fontId="0" fillId="0" borderId="25" xfId="0" applyBorder="1"/>
    <xf numFmtId="49" fontId="1" fillId="0" borderId="24" xfId="0" applyNumberFormat="1" applyFont="1" applyBorder="1"/>
    <xf numFmtId="0" fontId="1" fillId="0" borderId="0" xfId="0" applyFont="1" applyBorder="1"/>
    <xf numFmtId="0" fontId="13" fillId="0" borderId="0" xfId="0" applyFont="1"/>
    <xf numFmtId="0" fontId="0" fillId="0" borderId="0" xfId="0" applyBorder="1"/>
    <xf numFmtId="0" fontId="15" fillId="0" borderId="0" xfId="0" applyFont="1" applyBorder="1"/>
    <xf numFmtId="0" fontId="0" fillId="0" borderId="1" xfId="0" applyBorder="1"/>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43"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45" xfId="0" applyBorder="1" applyAlignment="1">
      <alignment horizontal="center" vertical="center"/>
    </xf>
    <xf numFmtId="0" fontId="0" fillId="0" borderId="22" xfId="0" applyBorder="1" applyAlignment="1">
      <alignment horizontal="center" vertical="center"/>
    </xf>
    <xf numFmtId="0" fontId="12" fillId="0" borderId="0" xfId="0" applyFont="1"/>
    <xf numFmtId="0" fontId="12" fillId="0" borderId="0" xfId="0" applyFont="1" applyAlignment="1">
      <alignment vertical="center"/>
    </xf>
    <xf numFmtId="0" fontId="0" fillId="0" borderId="0" xfId="0" applyAlignment="1">
      <alignment horizontal="left"/>
    </xf>
    <xf numFmtId="0" fontId="12" fillId="0" borderId="0" xfId="0" applyFont="1" applyAlignment="1">
      <alignment horizontal="left" vertical="center"/>
    </xf>
    <xf numFmtId="0" fontId="12" fillId="0" borderId="0" xfId="0" applyFont="1" applyAlignment="1">
      <alignment horizontal="center" vertical="center"/>
    </xf>
    <xf numFmtId="0" fontId="14" fillId="0" borderId="0" xfId="0" applyFont="1"/>
    <xf numFmtId="0" fontId="0" fillId="0" borderId="0" xfId="0" applyAlignment="1">
      <alignment textRotation="90"/>
    </xf>
    <xf numFmtId="0" fontId="12" fillId="0" borderId="1" xfId="0" applyFont="1" applyBorder="1" applyAlignment="1">
      <alignment vertical="center"/>
    </xf>
    <xf numFmtId="0" fontId="12" fillId="0" borderId="1" xfId="0" applyFont="1" applyBorder="1" applyAlignment="1">
      <alignment horizontal="center" vertical="center"/>
    </xf>
    <xf numFmtId="0" fontId="12" fillId="0" borderId="1" xfId="0" applyFont="1" applyFill="1" applyBorder="1" applyAlignment="1">
      <alignment vertical="center"/>
    </xf>
    <xf numFmtId="0" fontId="0" fillId="0" borderId="0" xfId="0" applyAlignment="1">
      <alignment horizontal="center" textRotation="90"/>
    </xf>
    <xf numFmtId="0" fontId="16" fillId="10" borderId="0" xfId="0" applyFont="1" applyFill="1"/>
    <xf numFmtId="0" fontId="16" fillId="10" borderId="0" xfId="0" applyFont="1" applyFill="1" applyAlignment="1">
      <alignment horizontal="center" textRotation="90"/>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37" xfId="0" applyBorder="1" applyAlignment="1">
      <alignment horizontal="center" vertical="center"/>
    </xf>
    <xf numFmtId="0" fontId="0" fillId="0" borderId="16" xfId="0" applyBorder="1" applyAlignment="1">
      <alignment horizontal="center" vertical="center"/>
    </xf>
    <xf numFmtId="0" fontId="0" fillId="0" borderId="42" xfId="0" applyBorder="1" applyAlignment="1">
      <alignment horizontal="center" vertical="center"/>
    </xf>
    <xf numFmtId="0" fontId="0" fillId="0" borderId="52" xfId="0" applyBorder="1" applyAlignment="1">
      <alignment horizontal="center" vertical="center"/>
    </xf>
    <xf numFmtId="0" fontId="0" fillId="0" borderId="40" xfId="0" applyBorder="1" applyAlignment="1">
      <alignment horizontal="center" vertical="center"/>
    </xf>
    <xf numFmtId="0" fontId="0" fillId="0" borderId="39" xfId="0" applyBorder="1" applyAlignment="1">
      <alignment horizontal="center" vertical="center"/>
    </xf>
    <xf numFmtId="0" fontId="12" fillId="0" borderId="40" xfId="0" applyFont="1" applyBorder="1" applyAlignment="1">
      <alignment horizontal="center" vertical="center"/>
    </xf>
    <xf numFmtId="0" fontId="12" fillId="0" borderId="48" xfId="0" applyFont="1" applyBorder="1"/>
    <xf numFmtId="0" fontId="12" fillId="0" borderId="24" xfId="0" applyFont="1" applyBorder="1" applyAlignment="1">
      <alignment vertical="center"/>
    </xf>
    <xf numFmtId="0" fontId="12" fillId="0" borderId="24" xfId="0" applyFont="1" applyBorder="1" applyAlignment="1">
      <alignment horizontal="center" vertical="center"/>
    </xf>
    <xf numFmtId="0" fontId="12" fillId="0" borderId="21" xfId="0" applyFont="1" applyBorder="1" applyAlignment="1">
      <alignment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24" xfId="0" applyFont="1" applyFill="1" applyBorder="1" applyAlignment="1">
      <alignment vertical="center"/>
    </xf>
    <xf numFmtId="0" fontId="12" fillId="0" borderId="25" xfId="0" applyFont="1" applyBorder="1" applyAlignment="1">
      <alignment horizontal="center" vertical="center"/>
    </xf>
    <xf numFmtId="0" fontId="18" fillId="10" borderId="0" xfId="0" applyFont="1" applyFill="1"/>
    <xf numFmtId="0" fontId="18" fillId="10" borderId="0" xfId="0" applyFont="1" applyFill="1" applyAlignment="1">
      <alignment textRotation="90"/>
    </xf>
    <xf numFmtId="0" fontId="18" fillId="10" borderId="0" xfId="0" applyFont="1" applyFill="1" applyAlignment="1">
      <alignment horizontal="center" textRotation="90"/>
    </xf>
    <xf numFmtId="49" fontId="1" fillId="0" borderId="0" xfId="0" applyNumberFormat="1" applyFont="1" applyAlignment="1">
      <alignment horizontal="center" vertical="center"/>
    </xf>
    <xf numFmtId="0" fontId="1" fillId="0" borderId="1" xfId="0" applyNumberFormat="1" applyFont="1" applyBorder="1" applyAlignment="1">
      <alignment horizontal="center" vertical="center"/>
    </xf>
    <xf numFmtId="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9" fontId="10" fillId="0" borderId="1" xfId="0" applyNumberFormat="1" applyFont="1" applyBorder="1" applyAlignment="1">
      <alignment horizontal="center" vertical="center"/>
    </xf>
    <xf numFmtId="0" fontId="6" fillId="0" borderId="1" xfId="0" applyNumberFormat="1" applyFont="1" applyBorder="1" applyAlignment="1">
      <alignment horizontal="center" vertical="center"/>
    </xf>
    <xf numFmtId="0" fontId="7" fillId="0" borderId="1" xfId="0" applyNumberFormat="1" applyFont="1" applyBorder="1" applyAlignment="1">
      <alignment horizontal="center" vertical="center"/>
    </xf>
    <xf numFmtId="9" fontId="11"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0" fillId="10" borderId="13" xfId="0" applyNumberFormat="1" applyFont="1" applyFill="1" applyBorder="1" applyAlignment="1">
      <alignment horizontal="left"/>
    </xf>
    <xf numFmtId="9" fontId="12" fillId="0" borderId="1" xfId="0" applyNumberFormat="1" applyFont="1" applyBorder="1" applyAlignment="1">
      <alignment horizontal="center" vertical="center"/>
    </xf>
    <xf numFmtId="0" fontId="12" fillId="0" borderId="1" xfId="0" applyNumberFormat="1" applyFont="1" applyBorder="1" applyAlignment="1">
      <alignment horizontal="center" vertical="center"/>
    </xf>
    <xf numFmtId="0" fontId="0" fillId="0" borderId="0" xfId="0" applyAlignment="1">
      <alignment horizontal="right" textRotation="90"/>
    </xf>
    <xf numFmtId="49" fontId="0" fillId="0" borderId="0" xfId="0" applyNumberFormat="1" applyAlignment="1">
      <alignment horizontal="right" textRotation="90"/>
    </xf>
    <xf numFmtId="49" fontId="18" fillId="19" borderId="2" xfId="0" applyNumberFormat="1" applyFont="1" applyFill="1" applyBorder="1" applyAlignment="1">
      <alignment horizontal="right" textRotation="90"/>
    </xf>
    <xf numFmtId="49" fontId="18" fillId="10" borderId="41" xfId="0" applyNumberFormat="1" applyFont="1" applyFill="1" applyBorder="1" applyAlignment="1">
      <alignment horizontal="right" textRotation="90"/>
    </xf>
    <xf numFmtId="49" fontId="18" fillId="10" borderId="41" xfId="0" applyNumberFormat="1" applyFont="1" applyFill="1" applyBorder="1" applyAlignment="1">
      <alignment horizontal="right" textRotation="90" wrapText="1"/>
    </xf>
    <xf numFmtId="49" fontId="18" fillId="10" borderId="54" xfId="0" applyNumberFormat="1" applyFont="1" applyFill="1" applyBorder="1" applyAlignment="1">
      <alignment horizontal="right" textRotation="90"/>
    </xf>
    <xf numFmtId="0" fontId="12" fillId="0" borderId="0" xfId="0" applyFont="1" applyAlignment="1">
      <alignment horizontal="center" textRotation="90"/>
    </xf>
    <xf numFmtId="0" fontId="12" fillId="0" borderId="0" xfId="0" applyFont="1" applyBorder="1" applyAlignment="1">
      <alignment horizontal="center" vertical="center"/>
    </xf>
    <xf numFmtId="0" fontId="12" fillId="0" borderId="36" xfId="0" applyFont="1" applyBorder="1" applyAlignment="1">
      <alignment horizontal="center" vertical="center"/>
    </xf>
    <xf numFmtId="0" fontId="12" fillId="0" borderId="0" xfId="0" applyFont="1" applyFill="1" applyBorder="1" applyAlignment="1">
      <alignment horizontal="center" vertical="center"/>
    </xf>
    <xf numFmtId="0" fontId="0" fillId="0" borderId="55" xfId="0" applyBorder="1"/>
    <xf numFmtId="0" fontId="0" fillId="0" borderId="55" xfId="0" applyBorder="1" applyAlignment="1">
      <alignment horizontal="center" textRotation="90"/>
    </xf>
    <xf numFmtId="0" fontId="0" fillId="0" borderId="56" xfId="0" applyBorder="1" applyAlignment="1">
      <alignment horizontal="center" textRotation="90"/>
    </xf>
    <xf numFmtId="0" fontId="0" fillId="0" borderId="57" xfId="0" applyBorder="1" applyAlignment="1">
      <alignment horizontal="center" textRotation="90"/>
    </xf>
    <xf numFmtId="0" fontId="12" fillId="0" borderId="55" xfId="0" applyFont="1" applyBorder="1" applyAlignment="1">
      <alignment horizontal="center" textRotation="90"/>
    </xf>
    <xf numFmtId="0" fontId="12" fillId="0" borderId="56" xfId="0" applyFont="1" applyBorder="1" applyAlignment="1">
      <alignment horizontal="center" textRotation="90"/>
    </xf>
    <xf numFmtId="0" fontId="12" fillId="0" borderId="57" xfId="0" applyFont="1" applyBorder="1" applyAlignment="1">
      <alignment horizontal="center" textRotation="90"/>
    </xf>
    <xf numFmtId="9" fontId="12" fillId="0" borderId="0" xfId="0" applyNumberFormat="1"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left"/>
    </xf>
    <xf numFmtId="0" fontId="12" fillId="0" borderId="1" xfId="0" applyFont="1" applyBorder="1" applyAlignment="1">
      <alignment horizontal="left" vertical="center"/>
    </xf>
    <xf numFmtId="49" fontId="12" fillId="0" borderId="1" xfId="0" applyNumberFormat="1" applyFont="1" applyBorder="1" applyAlignment="1">
      <alignment vertical="center" wrapText="1"/>
    </xf>
    <xf numFmtId="49" fontId="12" fillId="0" borderId="1" xfId="0" applyNumberFormat="1" applyFont="1" applyBorder="1" applyAlignment="1">
      <alignment vertical="center"/>
    </xf>
    <xf numFmtId="0" fontId="12" fillId="0" borderId="1" xfId="0" applyFont="1" applyBorder="1" applyAlignment="1">
      <alignment vertical="center" wrapText="1"/>
    </xf>
    <xf numFmtId="0" fontId="0" fillId="0" borderId="0" xfId="0" applyAlignment="1">
      <alignment horizontal="center"/>
    </xf>
    <xf numFmtId="0" fontId="12" fillId="0" borderId="0" xfId="0" applyFont="1" applyAlignment="1">
      <alignment vertical="center" textRotation="90"/>
    </xf>
    <xf numFmtId="0" fontId="12" fillId="0" borderId="0" xfId="0" applyFont="1" applyAlignment="1">
      <alignment horizontal="center" vertical="top" wrapText="1"/>
    </xf>
    <xf numFmtId="0" fontId="12" fillId="0" borderId="0" xfId="0" applyFont="1" applyAlignment="1">
      <alignment horizontal="center" textRotation="90" wrapText="1"/>
    </xf>
    <xf numFmtId="0" fontId="12" fillId="0" borderId="0" xfId="0" applyFont="1" applyAlignment="1">
      <alignment horizontal="left" wrapText="1"/>
    </xf>
    <xf numFmtId="49" fontId="35" fillId="10" borderId="1" xfId="0" applyNumberFormat="1" applyFont="1" applyFill="1" applyBorder="1" applyAlignment="1">
      <alignment horizontal="left" vertical="top"/>
    </xf>
    <xf numFmtId="0" fontId="35" fillId="10" borderId="1" xfId="0" applyFont="1" applyFill="1" applyBorder="1" applyAlignment="1">
      <alignment horizontal="left" vertical="top"/>
    </xf>
    <xf numFmtId="0" fontId="35" fillId="10" borderId="1" xfId="0" applyFont="1" applyFill="1" applyBorder="1" applyAlignment="1">
      <alignment horizontal="left" vertical="top" wrapText="1"/>
    </xf>
    <xf numFmtId="0" fontId="35" fillId="10" borderId="1" xfId="0" applyFont="1" applyFill="1" applyBorder="1" applyAlignment="1">
      <alignment horizontal="center" vertical="top"/>
    </xf>
    <xf numFmtId="49" fontId="35" fillId="10" borderId="1" xfId="0" applyNumberFormat="1" applyFont="1" applyFill="1" applyBorder="1" applyAlignment="1">
      <alignment horizontal="left" vertical="top" wrapText="1"/>
    </xf>
    <xf numFmtId="49" fontId="36" fillId="10" borderId="1" xfId="0" applyNumberFormat="1" applyFont="1" applyFill="1" applyBorder="1" applyAlignment="1">
      <alignment horizontal="left" vertical="top" wrapText="1"/>
    </xf>
    <xf numFmtId="0" fontId="36" fillId="10" borderId="1" xfId="0" applyFont="1" applyFill="1" applyBorder="1" applyAlignment="1">
      <alignment horizontal="left" vertical="top"/>
    </xf>
    <xf numFmtId="0" fontId="36" fillId="10" borderId="1" xfId="0" applyFont="1" applyFill="1" applyBorder="1" applyAlignment="1">
      <alignment horizontal="left" vertical="top" wrapText="1"/>
    </xf>
    <xf numFmtId="0" fontId="36" fillId="10" borderId="1" xfId="0" applyFont="1" applyFill="1" applyBorder="1" applyAlignment="1">
      <alignment horizontal="center" vertical="top"/>
    </xf>
    <xf numFmtId="49" fontId="36" fillId="10" borderId="1" xfId="0" applyNumberFormat="1" applyFont="1" applyFill="1" applyBorder="1" applyAlignment="1">
      <alignment horizontal="center" vertical="top" wrapText="1"/>
    </xf>
    <xf numFmtId="0" fontId="36" fillId="10" borderId="1" xfId="0" applyNumberFormat="1" applyFont="1" applyFill="1" applyBorder="1" applyAlignment="1">
      <alignment horizontal="center" vertical="top"/>
    </xf>
    <xf numFmtId="49" fontId="36" fillId="10" borderId="1" xfId="0" applyNumberFormat="1" applyFont="1" applyFill="1" applyBorder="1" applyAlignment="1">
      <alignment horizontal="left" vertical="top"/>
    </xf>
    <xf numFmtId="49" fontId="37" fillId="10" borderId="1" xfId="0" applyNumberFormat="1" applyFont="1" applyFill="1" applyBorder="1" applyAlignment="1">
      <alignment horizontal="left" vertical="top" wrapText="1"/>
    </xf>
    <xf numFmtId="0" fontId="37" fillId="10" borderId="1" xfId="0" applyFont="1" applyFill="1" applyBorder="1" applyAlignment="1">
      <alignment horizontal="left" vertical="top"/>
    </xf>
    <xf numFmtId="0" fontId="37" fillId="10" borderId="1" xfId="0" applyFont="1" applyFill="1" applyBorder="1" applyAlignment="1">
      <alignment horizontal="center" vertical="top"/>
    </xf>
    <xf numFmtId="49" fontId="37" fillId="10" borderId="1" xfId="0" applyNumberFormat="1" applyFont="1" applyFill="1" applyBorder="1" applyAlignment="1">
      <alignment horizontal="left" vertical="top"/>
    </xf>
    <xf numFmtId="0" fontId="37" fillId="10" borderId="1" xfId="0" applyFont="1" applyFill="1" applyBorder="1" applyAlignment="1">
      <alignment horizontal="left" vertical="top" wrapText="1"/>
    </xf>
    <xf numFmtId="49" fontId="38" fillId="10" borderId="1" xfId="0" applyNumberFormat="1" applyFont="1" applyFill="1" applyBorder="1" applyAlignment="1">
      <alignment horizontal="left" vertical="top"/>
    </xf>
    <xf numFmtId="0" fontId="38" fillId="10" borderId="1" xfId="0" applyFont="1" applyFill="1" applyBorder="1" applyAlignment="1">
      <alignment horizontal="left" vertical="top"/>
    </xf>
    <xf numFmtId="0" fontId="38" fillId="10" borderId="1" xfId="0" applyFont="1" applyFill="1" applyBorder="1" applyAlignment="1">
      <alignment horizontal="left" vertical="top" wrapText="1"/>
    </xf>
    <xf numFmtId="0" fontId="38" fillId="10" borderId="1" xfId="0" applyFont="1" applyFill="1" applyBorder="1" applyAlignment="1">
      <alignment horizontal="center" vertical="top"/>
    </xf>
    <xf numFmtId="49" fontId="38" fillId="10" borderId="1" xfId="0" applyNumberFormat="1" applyFont="1" applyFill="1" applyBorder="1" applyAlignment="1">
      <alignment horizontal="left" vertical="top" wrapText="1"/>
    </xf>
    <xf numFmtId="49" fontId="38" fillId="10" borderId="1" xfId="0" applyNumberFormat="1" applyFont="1" applyFill="1" applyBorder="1" applyAlignment="1">
      <alignment horizontal="center" vertical="top" wrapText="1"/>
    </xf>
    <xf numFmtId="0" fontId="38" fillId="10" borderId="1" xfId="0" applyNumberFormat="1" applyFont="1" applyFill="1" applyBorder="1" applyAlignment="1">
      <alignment horizontal="center" vertical="top"/>
    </xf>
    <xf numFmtId="49" fontId="39" fillId="10" borderId="1" xfId="0" applyNumberFormat="1" applyFont="1" applyFill="1" applyBorder="1" applyAlignment="1">
      <alignment horizontal="left" vertical="top"/>
    </xf>
    <xf numFmtId="0" fontId="39" fillId="10" borderId="1" xfId="0" applyFont="1" applyFill="1" applyBorder="1" applyAlignment="1">
      <alignment horizontal="left" vertical="top"/>
    </xf>
    <xf numFmtId="0" fontId="39" fillId="10" borderId="1" xfId="0" applyFont="1" applyFill="1" applyBorder="1" applyAlignment="1">
      <alignment horizontal="left" vertical="top" wrapText="1"/>
    </xf>
    <xf numFmtId="0" fontId="39" fillId="10" borderId="1" xfId="0" applyFont="1" applyFill="1" applyBorder="1" applyAlignment="1">
      <alignment horizontal="center" vertical="top"/>
    </xf>
    <xf numFmtId="49" fontId="39" fillId="10" borderId="1" xfId="0" applyNumberFormat="1" applyFont="1" applyFill="1" applyBorder="1" applyAlignment="1">
      <alignment vertical="top"/>
    </xf>
    <xf numFmtId="49" fontId="39" fillId="10" borderId="1" xfId="0" applyNumberFormat="1" applyFont="1" applyFill="1" applyBorder="1" applyAlignment="1">
      <alignment horizontal="left" vertical="top" wrapText="1"/>
    </xf>
    <xf numFmtId="49" fontId="39" fillId="10" borderId="1" xfId="0" applyNumberFormat="1" applyFont="1" applyFill="1" applyBorder="1" applyAlignment="1">
      <alignment vertical="top" wrapText="1"/>
    </xf>
    <xf numFmtId="49" fontId="48" fillId="10" borderId="1" xfId="0" applyNumberFormat="1" applyFont="1" applyFill="1" applyBorder="1" applyAlignment="1">
      <alignment horizontal="left" vertical="top" wrapText="1"/>
    </xf>
    <xf numFmtId="0" fontId="48" fillId="10" borderId="1" xfId="0" applyFont="1" applyFill="1" applyBorder="1" applyAlignment="1">
      <alignment horizontal="left" vertical="top"/>
    </xf>
    <xf numFmtId="0" fontId="48" fillId="10" borderId="1" xfId="0" applyFont="1" applyFill="1" applyBorder="1" applyAlignment="1">
      <alignment horizontal="left" vertical="top" wrapText="1"/>
    </xf>
    <xf numFmtId="0" fontId="48" fillId="10" borderId="1" xfId="0" applyFont="1" applyFill="1" applyBorder="1" applyAlignment="1">
      <alignment horizontal="center" vertical="top"/>
    </xf>
    <xf numFmtId="0" fontId="48" fillId="10" borderId="1" xfId="0" applyNumberFormat="1" applyFont="1" applyFill="1" applyBorder="1" applyAlignment="1">
      <alignment horizontal="center" vertical="top"/>
    </xf>
    <xf numFmtId="49" fontId="48" fillId="10" borderId="1" xfId="0" applyNumberFormat="1" applyFont="1" applyFill="1" applyBorder="1" applyAlignment="1">
      <alignment vertical="top" wrapText="1"/>
    </xf>
    <xf numFmtId="49" fontId="48" fillId="10" borderId="1" xfId="0" applyNumberFormat="1" applyFont="1" applyFill="1" applyBorder="1" applyAlignment="1">
      <alignment horizontal="left" vertical="top"/>
    </xf>
    <xf numFmtId="49" fontId="48" fillId="10" borderId="1" xfId="0" applyNumberFormat="1" applyFont="1" applyFill="1" applyBorder="1" applyAlignment="1">
      <alignment vertical="top"/>
    </xf>
    <xf numFmtId="49" fontId="48" fillId="10" borderId="1" xfId="0" applyNumberFormat="1" applyFont="1" applyFill="1" applyBorder="1" applyAlignment="1">
      <alignment horizontal="center" vertical="top"/>
    </xf>
    <xf numFmtId="49" fontId="47" fillId="10" borderId="1" xfId="0" applyNumberFormat="1" applyFont="1" applyFill="1" applyBorder="1" applyAlignment="1">
      <alignment horizontal="left" vertical="top" wrapText="1"/>
    </xf>
    <xf numFmtId="0" fontId="47" fillId="10" borderId="1" xfId="0" applyFont="1" applyFill="1" applyBorder="1" applyAlignment="1">
      <alignment horizontal="left" vertical="top"/>
    </xf>
    <xf numFmtId="0" fontId="47" fillId="10" borderId="1" xfId="0" applyFont="1" applyFill="1" applyBorder="1" applyAlignment="1">
      <alignment horizontal="center" vertical="top"/>
    </xf>
    <xf numFmtId="0" fontId="47" fillId="10" borderId="1" xfId="0" applyNumberFormat="1" applyFont="1" applyFill="1" applyBorder="1" applyAlignment="1">
      <alignment horizontal="center" vertical="top"/>
    </xf>
    <xf numFmtId="49" fontId="47" fillId="10" borderId="1" xfId="0" applyNumberFormat="1" applyFont="1" applyFill="1" applyBorder="1" applyAlignment="1">
      <alignment vertical="top" wrapText="1"/>
    </xf>
    <xf numFmtId="49" fontId="47" fillId="10" borderId="1" xfId="0" applyNumberFormat="1" applyFont="1" applyFill="1" applyBorder="1" applyAlignment="1">
      <alignment horizontal="left" vertical="top"/>
    </xf>
    <xf numFmtId="49" fontId="47" fillId="10" borderId="1" xfId="0" applyNumberFormat="1" applyFont="1" applyFill="1" applyBorder="1" applyAlignment="1">
      <alignment vertical="top"/>
    </xf>
    <xf numFmtId="0" fontId="47" fillId="10" borderId="1" xfId="0" applyFont="1" applyFill="1" applyBorder="1" applyAlignment="1">
      <alignment horizontal="left" vertical="top" wrapText="1"/>
    </xf>
    <xf numFmtId="49" fontId="46" fillId="10" borderId="1" xfId="0" applyNumberFormat="1" applyFont="1" applyFill="1" applyBorder="1" applyAlignment="1">
      <alignment horizontal="left" vertical="top" wrapText="1"/>
    </xf>
    <xf numFmtId="0" fontId="46" fillId="10" borderId="1" xfId="0" applyFont="1" applyFill="1" applyBorder="1" applyAlignment="1">
      <alignment horizontal="left" vertical="top"/>
    </xf>
    <xf numFmtId="0" fontId="46" fillId="10" borderId="1" xfId="0" applyFont="1" applyFill="1" applyBorder="1" applyAlignment="1">
      <alignment horizontal="left" vertical="top" wrapText="1"/>
    </xf>
    <xf numFmtId="0" fontId="46" fillId="10" borderId="1" xfId="0" applyFont="1" applyFill="1" applyBorder="1" applyAlignment="1">
      <alignment horizontal="center" vertical="top"/>
    </xf>
    <xf numFmtId="0" fontId="46" fillId="10" borderId="1" xfId="0" applyNumberFormat="1" applyFont="1" applyFill="1" applyBorder="1" applyAlignment="1">
      <alignment horizontal="center" vertical="top"/>
    </xf>
    <xf numFmtId="49" fontId="46" fillId="10" borderId="1" xfId="0" applyNumberFormat="1" applyFont="1" applyFill="1" applyBorder="1" applyAlignment="1">
      <alignment vertical="top" wrapText="1"/>
    </xf>
    <xf numFmtId="49" fontId="46" fillId="10" borderId="1" xfId="0" applyNumberFormat="1" applyFont="1" applyFill="1" applyBorder="1" applyAlignment="1">
      <alignment horizontal="left" vertical="top"/>
    </xf>
    <xf numFmtId="49" fontId="46" fillId="10" borderId="1" xfId="0" applyNumberFormat="1" applyFont="1" applyFill="1" applyBorder="1" applyAlignment="1">
      <alignment vertical="top"/>
    </xf>
    <xf numFmtId="49" fontId="45" fillId="10" borderId="1" xfId="0" applyNumberFormat="1" applyFont="1" applyFill="1" applyBorder="1" applyAlignment="1">
      <alignment horizontal="left" vertical="top" wrapText="1"/>
    </xf>
    <xf numFmtId="0" fontId="45" fillId="10" borderId="1" xfId="0" applyFont="1" applyFill="1" applyBorder="1" applyAlignment="1">
      <alignment horizontal="left" vertical="top"/>
    </xf>
    <xf numFmtId="49" fontId="45" fillId="10" borderId="1" xfId="0" applyNumberFormat="1" applyFont="1" applyFill="1" applyBorder="1" applyAlignment="1">
      <alignment horizontal="left" vertical="top"/>
    </xf>
    <xf numFmtId="0" fontId="45" fillId="10" borderId="1" xfId="0" applyFont="1" applyFill="1" applyBorder="1" applyAlignment="1">
      <alignment horizontal="center" vertical="top"/>
    </xf>
    <xf numFmtId="0" fontId="45" fillId="10" borderId="1" xfId="0" applyNumberFormat="1" applyFont="1" applyFill="1" applyBorder="1" applyAlignment="1">
      <alignment horizontal="center" vertical="top"/>
    </xf>
    <xf numFmtId="49" fontId="45" fillId="10" borderId="1" xfId="0" applyNumberFormat="1" applyFont="1" applyFill="1" applyBorder="1" applyAlignment="1">
      <alignment vertical="top" wrapText="1"/>
    </xf>
    <xf numFmtId="49" fontId="45" fillId="10" borderId="1" xfId="0" applyNumberFormat="1" applyFont="1" applyFill="1" applyBorder="1" applyAlignment="1">
      <alignment vertical="top"/>
    </xf>
    <xf numFmtId="0" fontId="45" fillId="10" borderId="1" xfId="0" applyFont="1" applyFill="1" applyBorder="1" applyAlignment="1">
      <alignment horizontal="left" vertical="top" wrapText="1"/>
    </xf>
    <xf numFmtId="49" fontId="44" fillId="10" borderId="1" xfId="0" applyNumberFormat="1" applyFont="1" applyFill="1" applyBorder="1" applyAlignment="1">
      <alignment horizontal="left" vertical="top" wrapText="1"/>
    </xf>
    <xf numFmtId="0" fontId="44" fillId="10" borderId="1" xfId="0" applyFont="1" applyFill="1" applyBorder="1" applyAlignment="1">
      <alignment horizontal="left" vertical="top"/>
    </xf>
    <xf numFmtId="49" fontId="44" fillId="10" borderId="1" xfId="0" applyNumberFormat="1" applyFont="1" applyFill="1" applyBorder="1" applyAlignment="1">
      <alignment horizontal="left" vertical="top"/>
    </xf>
    <xf numFmtId="0" fontId="44" fillId="10" borderId="1" xfId="0" applyFont="1" applyFill="1" applyBorder="1" applyAlignment="1">
      <alignment horizontal="center" vertical="top"/>
    </xf>
    <xf numFmtId="0" fontId="44" fillId="10" borderId="1" xfId="0" applyNumberFormat="1" applyFont="1" applyFill="1" applyBorder="1" applyAlignment="1">
      <alignment horizontal="center" vertical="top"/>
    </xf>
    <xf numFmtId="49" fontId="44" fillId="10" borderId="1" xfId="0" applyNumberFormat="1" applyFont="1" applyFill="1" applyBorder="1" applyAlignment="1">
      <alignment vertical="top"/>
    </xf>
    <xf numFmtId="49" fontId="44" fillId="10" borderId="1" xfId="0" applyNumberFormat="1" applyFont="1" applyFill="1" applyBorder="1" applyAlignment="1">
      <alignment vertical="top" wrapText="1"/>
    </xf>
    <xf numFmtId="0" fontId="44" fillId="10" borderId="1" xfId="0" applyFont="1" applyFill="1" applyBorder="1" applyAlignment="1">
      <alignment horizontal="left" vertical="top" wrapText="1"/>
    </xf>
    <xf numFmtId="49" fontId="43" fillId="10" borderId="1" xfId="0" applyNumberFormat="1" applyFont="1" applyFill="1" applyBorder="1" applyAlignment="1">
      <alignment horizontal="left" vertical="top" wrapText="1"/>
    </xf>
    <xf numFmtId="0" fontId="43" fillId="10" borderId="1" xfId="0" applyFont="1" applyFill="1" applyBorder="1" applyAlignment="1">
      <alignment horizontal="left" vertical="top"/>
    </xf>
    <xf numFmtId="49" fontId="43" fillId="10" borderId="1" xfId="0" applyNumberFormat="1" applyFont="1" applyFill="1" applyBorder="1" applyAlignment="1">
      <alignment horizontal="left" vertical="top"/>
    </xf>
    <xf numFmtId="0" fontId="43" fillId="10" borderId="1" xfId="0" applyFont="1" applyFill="1" applyBorder="1" applyAlignment="1">
      <alignment horizontal="center" vertical="top"/>
    </xf>
    <xf numFmtId="0" fontId="43" fillId="10" borderId="1" xfId="0" applyNumberFormat="1" applyFont="1" applyFill="1" applyBorder="1" applyAlignment="1">
      <alignment horizontal="center" vertical="top"/>
    </xf>
    <xf numFmtId="49" fontId="43" fillId="10" borderId="1" xfId="0" applyNumberFormat="1" applyFont="1" applyFill="1" applyBorder="1" applyAlignment="1">
      <alignment vertical="top"/>
    </xf>
    <xf numFmtId="49" fontId="43" fillId="10" borderId="1" xfId="0" applyNumberFormat="1" applyFont="1" applyFill="1" applyBorder="1" applyAlignment="1">
      <alignment vertical="top" wrapText="1"/>
    </xf>
    <xf numFmtId="0" fontId="43" fillId="10" borderId="1" xfId="0" applyFont="1" applyFill="1" applyBorder="1" applyAlignment="1">
      <alignment horizontal="left" vertical="top" wrapText="1"/>
    </xf>
    <xf numFmtId="49" fontId="40" fillId="10" borderId="1" xfId="0" applyNumberFormat="1" applyFont="1" applyFill="1" applyBorder="1" applyAlignment="1">
      <alignment horizontal="left" vertical="top" wrapText="1"/>
    </xf>
    <xf numFmtId="0" fontId="40" fillId="10" borderId="1" xfId="0" applyFont="1" applyFill="1" applyBorder="1" applyAlignment="1">
      <alignment horizontal="left" vertical="top"/>
    </xf>
    <xf numFmtId="0" fontId="40" fillId="10" borderId="1" xfId="0" applyFont="1" applyFill="1" applyBorder="1" applyAlignment="1">
      <alignment horizontal="left" vertical="top" wrapText="1"/>
    </xf>
    <xf numFmtId="0" fontId="40" fillId="10" borderId="1" xfId="0" applyFont="1" applyFill="1" applyBorder="1" applyAlignment="1">
      <alignment horizontal="center" vertical="top"/>
    </xf>
    <xf numFmtId="0" fontId="40" fillId="10" borderId="1" xfId="0" applyNumberFormat="1" applyFont="1" applyFill="1" applyBorder="1" applyAlignment="1">
      <alignment horizontal="center" vertical="top"/>
    </xf>
    <xf numFmtId="49" fontId="40" fillId="10" borderId="1" xfId="0" applyNumberFormat="1" applyFont="1" applyFill="1" applyBorder="1" applyAlignment="1">
      <alignment vertical="top" wrapText="1"/>
    </xf>
    <xf numFmtId="49" fontId="40" fillId="10" borderId="1" xfId="0" applyNumberFormat="1" applyFont="1" applyFill="1" applyBorder="1" applyAlignment="1">
      <alignment horizontal="left" vertical="top"/>
    </xf>
    <xf numFmtId="49" fontId="40" fillId="10" borderId="1" xfId="0" applyNumberFormat="1" applyFont="1" applyFill="1" applyBorder="1" applyAlignment="1">
      <alignment vertical="top"/>
    </xf>
    <xf numFmtId="49" fontId="41" fillId="10" borderId="1" xfId="0" applyNumberFormat="1" applyFont="1" applyFill="1" applyBorder="1" applyAlignment="1">
      <alignment horizontal="left" vertical="top" wrapText="1"/>
    </xf>
    <xf numFmtId="0" fontId="41" fillId="10" borderId="1" xfId="0" applyFont="1" applyFill="1" applyBorder="1" applyAlignment="1">
      <alignment horizontal="left" vertical="top"/>
    </xf>
    <xf numFmtId="49" fontId="41" fillId="10" borderId="1" xfId="0" applyNumberFormat="1" applyFont="1" applyFill="1" applyBorder="1" applyAlignment="1">
      <alignment horizontal="left" vertical="top"/>
    </xf>
    <xf numFmtId="0" fontId="41" fillId="10" borderId="1" xfId="0" applyFont="1" applyFill="1" applyBorder="1" applyAlignment="1">
      <alignment horizontal="center" vertical="top"/>
    </xf>
    <xf numFmtId="0" fontId="41" fillId="10" borderId="1" xfId="0" applyNumberFormat="1" applyFont="1" applyFill="1" applyBorder="1" applyAlignment="1">
      <alignment horizontal="center" vertical="top"/>
    </xf>
    <xf numFmtId="49" fontId="41" fillId="10" borderId="1" xfId="0" applyNumberFormat="1" applyFont="1" applyFill="1" applyBorder="1" applyAlignment="1">
      <alignment vertical="top"/>
    </xf>
    <xf numFmtId="49" fontId="41" fillId="10" borderId="1" xfId="0" applyNumberFormat="1" applyFont="1" applyFill="1" applyBorder="1" applyAlignment="1">
      <alignment vertical="top" wrapText="1"/>
    </xf>
    <xf numFmtId="0" fontId="41" fillId="10" borderId="1" xfId="0" applyFont="1" applyFill="1" applyBorder="1" applyAlignment="1">
      <alignment horizontal="left" vertical="top" wrapText="1"/>
    </xf>
    <xf numFmtId="0" fontId="12" fillId="20" borderId="67" xfId="0" applyFont="1" applyFill="1" applyBorder="1" applyAlignment="1">
      <alignment horizontal="left" vertical="center"/>
    </xf>
    <xf numFmtId="49" fontId="12" fillId="0" borderId="53" xfId="0" applyNumberFormat="1" applyFont="1" applyBorder="1"/>
    <xf numFmtId="2" fontId="12" fillId="0" borderId="0" xfId="0" applyNumberFormat="1" applyFont="1" applyFill="1" applyBorder="1" applyAlignment="1">
      <alignment horizontal="center" vertical="center"/>
    </xf>
    <xf numFmtId="0" fontId="12" fillId="0" borderId="0" xfId="0" applyFont="1" applyBorder="1" applyAlignment="1">
      <alignment vertical="center"/>
    </xf>
    <xf numFmtId="2" fontId="12" fillId="0" borderId="0" xfId="0" applyNumberFormat="1" applyFont="1" applyAlignment="1">
      <alignment horizontal="center" vertical="center"/>
    </xf>
    <xf numFmtId="0" fontId="12" fillId="0" borderId="35" xfId="0" applyFont="1" applyBorder="1" applyAlignment="1">
      <alignment horizontal="center" vertical="center"/>
    </xf>
    <xf numFmtId="10" fontId="0" fillId="0" borderId="0" xfId="0" applyNumberFormat="1"/>
    <xf numFmtId="49" fontId="12" fillId="0" borderId="0" xfId="0" applyNumberFormat="1" applyFont="1" applyAlignment="1">
      <alignment horizontal="right"/>
    </xf>
    <xf numFmtId="9" fontId="12" fillId="0" borderId="0" xfId="0" applyNumberFormat="1" applyFont="1"/>
    <xf numFmtId="10" fontId="12" fillId="0" borderId="0" xfId="0" applyNumberFormat="1" applyFont="1" applyAlignment="1">
      <alignment horizontal="center" vertical="center"/>
    </xf>
    <xf numFmtId="1" fontId="12" fillId="0" borderId="0" xfId="0" applyNumberFormat="1" applyFont="1" applyFill="1" applyBorder="1" applyAlignment="1">
      <alignment horizontal="center" vertical="center"/>
    </xf>
    <xf numFmtId="1" fontId="12" fillId="0" borderId="0" xfId="0" applyNumberFormat="1" applyFont="1" applyAlignment="1">
      <alignment horizontal="center" vertical="center"/>
    </xf>
    <xf numFmtId="10" fontId="12" fillId="0" borderId="0" xfId="0" applyNumberFormat="1" applyFont="1" applyAlignment="1">
      <alignment vertical="center"/>
    </xf>
    <xf numFmtId="0" fontId="12" fillId="0" borderId="36" xfId="0" applyFont="1" applyBorder="1"/>
    <xf numFmtId="0" fontId="12" fillId="0" borderId="0" xfId="0" applyFont="1" applyAlignment="1">
      <alignment horizontal="right" vertical="center"/>
    </xf>
    <xf numFmtId="0" fontId="12" fillId="0" borderId="69" xfId="0" applyFont="1" applyBorder="1" applyAlignment="1">
      <alignment horizontal="center" vertical="center"/>
    </xf>
    <xf numFmtId="0" fontId="12" fillId="0" borderId="71" xfId="0" applyFont="1" applyBorder="1" applyAlignment="1">
      <alignment horizontal="center" vertical="center"/>
    </xf>
    <xf numFmtId="2" fontId="12" fillId="0" borderId="73" xfId="0" applyNumberFormat="1" applyFont="1" applyBorder="1" applyAlignment="1">
      <alignment horizontal="center" vertical="center"/>
    </xf>
    <xf numFmtId="0" fontId="12" fillId="0" borderId="68" xfId="0" applyFont="1" applyBorder="1" applyAlignment="1">
      <alignment horizontal="right" vertical="center"/>
    </xf>
    <xf numFmtId="0" fontId="12" fillId="0" borderId="70" xfId="0" applyFont="1" applyBorder="1" applyAlignment="1">
      <alignment horizontal="right" vertical="center"/>
    </xf>
    <xf numFmtId="0" fontId="12" fillId="0" borderId="72" xfId="0" applyFont="1" applyBorder="1" applyAlignment="1">
      <alignment horizontal="right" vertical="center"/>
    </xf>
    <xf numFmtId="0" fontId="12" fillId="0" borderId="70" xfId="0" applyFont="1" applyFill="1" applyBorder="1" applyAlignment="1">
      <alignment horizontal="right" vertical="center"/>
    </xf>
    <xf numFmtId="0" fontId="12" fillId="0" borderId="72" xfId="0" applyFont="1" applyFill="1" applyBorder="1" applyAlignment="1">
      <alignment horizontal="right" vertical="center"/>
    </xf>
    <xf numFmtId="0" fontId="12" fillId="0" borderId="73" xfId="0" applyFont="1" applyBorder="1" applyAlignment="1">
      <alignment horizontal="center" vertical="center"/>
    </xf>
    <xf numFmtId="10" fontId="12" fillId="0" borderId="71" xfId="0" applyNumberFormat="1" applyFont="1" applyBorder="1" applyAlignment="1">
      <alignment horizontal="center" vertical="center"/>
    </xf>
    <xf numFmtId="2" fontId="12" fillId="0" borderId="71" xfId="0" applyNumberFormat="1" applyFont="1" applyBorder="1" applyAlignment="1">
      <alignment horizontal="center" vertical="center"/>
    </xf>
    <xf numFmtId="49" fontId="12" fillId="0" borderId="0" xfId="0" applyNumberFormat="1" applyFont="1" applyAlignment="1">
      <alignment vertical="center"/>
    </xf>
    <xf numFmtId="10" fontId="0" fillId="0" borderId="0" xfId="0" applyNumberFormat="1" applyAlignment="1">
      <alignment horizontal="center"/>
    </xf>
    <xf numFmtId="164" fontId="0" fillId="0" borderId="0" xfId="0" applyNumberFormat="1"/>
    <xf numFmtId="49" fontId="19" fillId="0" borderId="74" xfId="0" applyNumberFormat="1" applyFont="1" applyFill="1" applyBorder="1" applyAlignment="1">
      <alignment horizontal="left" vertical="center"/>
    </xf>
    <xf numFmtId="0" fontId="12" fillId="0" borderId="74" xfId="0" applyFont="1" applyBorder="1" applyAlignment="1">
      <alignment horizontal="center" vertical="center"/>
    </xf>
    <xf numFmtId="0" fontId="12" fillId="0" borderId="75" xfId="0" applyFont="1" applyBorder="1" applyAlignment="1">
      <alignment horizontal="center" vertical="center"/>
    </xf>
    <xf numFmtId="0" fontId="12" fillId="0" borderId="76" xfId="0" applyFont="1" applyBorder="1" applyAlignment="1">
      <alignment horizontal="center" vertical="center"/>
    </xf>
    <xf numFmtId="0" fontId="12" fillId="0" borderId="77" xfId="0" applyFont="1" applyBorder="1" applyAlignment="1">
      <alignment horizontal="center" vertical="center"/>
    </xf>
    <xf numFmtId="49" fontId="19" fillId="0" borderId="78" xfId="0" applyNumberFormat="1" applyFont="1" applyFill="1" applyBorder="1" applyAlignment="1">
      <alignment horizontal="left" vertical="center"/>
    </xf>
    <xf numFmtId="0" fontId="12" fillId="0" borderId="78" xfId="0" applyFont="1" applyBorder="1" applyAlignment="1">
      <alignment horizontal="center" vertical="center"/>
    </xf>
    <xf numFmtId="0" fontId="12" fillId="0" borderId="79" xfId="0" applyFont="1" applyBorder="1" applyAlignment="1">
      <alignment horizontal="center" vertical="center"/>
    </xf>
    <xf numFmtId="0" fontId="12" fillId="0" borderId="70" xfId="0" applyFont="1" applyBorder="1" applyAlignment="1">
      <alignment horizontal="center" vertical="center"/>
    </xf>
    <xf numFmtId="49" fontId="19" fillId="0" borderId="78" xfId="0" applyNumberFormat="1" applyFont="1" applyFill="1" applyBorder="1" applyAlignment="1">
      <alignment horizontal="left" vertical="center" wrapText="1"/>
    </xf>
    <xf numFmtId="49" fontId="19" fillId="0" borderId="80" xfId="0" applyNumberFormat="1" applyFont="1" applyFill="1" applyBorder="1" applyAlignment="1">
      <alignment horizontal="left" vertical="center"/>
    </xf>
    <xf numFmtId="0" fontId="12" fillId="0" borderId="80" xfId="0" applyFont="1" applyBorder="1" applyAlignment="1">
      <alignment horizontal="center" vertic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83" xfId="0" applyFont="1" applyBorder="1" applyAlignment="1">
      <alignment horizontal="center" vertical="center"/>
    </xf>
    <xf numFmtId="0" fontId="12" fillId="0" borderId="79" xfId="0" applyFont="1" applyFill="1" applyBorder="1" applyAlignment="1">
      <alignment horizontal="center" vertical="center"/>
    </xf>
    <xf numFmtId="0" fontId="2" fillId="0" borderId="0" xfId="0" applyFont="1" applyAlignment="1">
      <alignment horizontal="center" vertical="center"/>
    </xf>
    <xf numFmtId="0" fontId="12" fillId="0" borderId="84" xfId="0" applyFont="1" applyBorder="1" applyAlignment="1">
      <alignment horizontal="center" vertical="center"/>
    </xf>
    <xf numFmtId="0" fontId="12" fillId="0" borderId="85" xfId="0" applyFont="1" applyBorder="1" applyAlignment="1">
      <alignment horizontal="center" vertical="center"/>
    </xf>
    <xf numFmtId="0" fontId="12" fillId="0" borderId="86" xfId="0" applyFont="1" applyBorder="1" applyAlignment="1">
      <alignment horizontal="center" vertical="center"/>
    </xf>
    <xf numFmtId="0" fontId="12" fillId="0" borderId="0" xfId="0" applyFont="1" applyAlignment="1">
      <alignment vertical="top" wrapText="1"/>
    </xf>
    <xf numFmtId="0" fontId="12" fillId="0" borderId="43" xfId="0" applyFont="1" applyFill="1" applyBorder="1" applyAlignment="1">
      <alignment horizontal="right" vertical="center"/>
    </xf>
    <xf numFmtId="9" fontId="12" fillId="0" borderId="14" xfId="0" applyNumberFormat="1" applyFont="1" applyBorder="1" applyAlignment="1">
      <alignment horizontal="center" vertical="center"/>
    </xf>
    <xf numFmtId="0" fontId="12" fillId="0" borderId="20" xfId="0" applyFont="1" applyBorder="1" applyAlignment="1">
      <alignment vertical="center"/>
    </xf>
    <xf numFmtId="0" fontId="12" fillId="0" borderId="22" xfId="0" applyFont="1" applyBorder="1" applyAlignment="1">
      <alignment vertical="center"/>
    </xf>
    <xf numFmtId="0" fontId="12" fillId="0" borderId="23" xfId="0" applyFont="1" applyBorder="1" applyAlignment="1">
      <alignment vertical="center"/>
    </xf>
    <xf numFmtId="0" fontId="8" fillId="0" borderId="17" xfId="0" applyFont="1" applyBorder="1" applyAlignment="1">
      <alignment vertical="center"/>
    </xf>
    <xf numFmtId="0" fontId="15" fillId="0" borderId="0" xfId="0" applyFont="1" applyAlignment="1">
      <alignment vertical="center"/>
    </xf>
    <xf numFmtId="0" fontId="12" fillId="0" borderId="0" xfId="0" applyFont="1" applyAlignment="1">
      <alignment vertical="center" wrapText="1"/>
    </xf>
    <xf numFmtId="0" fontId="12" fillId="20" borderId="67" xfId="0" applyFont="1" applyFill="1" applyBorder="1" applyAlignment="1">
      <alignment horizontal="center" vertical="center"/>
    </xf>
    <xf numFmtId="0" fontId="12" fillId="20" borderId="87" xfId="0" applyFont="1" applyFill="1" applyBorder="1" applyAlignment="1">
      <alignment horizontal="center" vertical="center"/>
    </xf>
    <xf numFmtId="0" fontId="12" fillId="0" borderId="0" xfId="0" applyFont="1" applyAlignment="1">
      <alignment horizontal="right" vertical="center" indent="1"/>
    </xf>
    <xf numFmtId="0" fontId="12" fillId="0" borderId="0" xfId="0" applyFont="1" applyFill="1" applyBorder="1" applyAlignment="1">
      <alignment horizontal="right" vertical="center" indent="1"/>
    </xf>
    <xf numFmtId="0" fontId="50" fillId="52" borderId="0" xfId="0" applyFont="1" applyFill="1" applyAlignment="1">
      <alignment horizontal="right" vertical="center"/>
    </xf>
    <xf numFmtId="0" fontId="50" fillId="52" borderId="0" xfId="0" applyFont="1" applyFill="1" applyBorder="1" applyAlignment="1">
      <alignment horizontal="right" vertical="center"/>
    </xf>
    <xf numFmtId="0" fontId="50" fillId="52" borderId="0" xfId="0" applyFont="1" applyFill="1" applyAlignment="1">
      <alignment horizontal="center" vertical="center"/>
    </xf>
    <xf numFmtId="1" fontId="2" fillId="0" borderId="0" xfId="0" applyNumberFormat="1" applyFont="1" applyAlignment="1">
      <alignment horizontal="center" vertical="center"/>
    </xf>
    <xf numFmtId="0" fontId="12" fillId="0" borderId="89" xfId="0" applyFont="1" applyBorder="1" applyAlignment="1">
      <alignment horizontal="right" vertical="center"/>
    </xf>
    <xf numFmtId="0" fontId="12" fillId="0" borderId="90" xfId="0" applyFont="1" applyBorder="1" applyAlignment="1">
      <alignment horizontal="right" vertical="center"/>
    </xf>
    <xf numFmtId="0" fontId="12" fillId="0" borderId="91" xfId="0" applyFont="1" applyBorder="1" applyAlignment="1">
      <alignment horizontal="right" vertical="center"/>
    </xf>
    <xf numFmtId="0" fontId="12" fillId="0" borderId="90" xfId="0" applyFont="1" applyFill="1" applyBorder="1" applyAlignment="1">
      <alignment horizontal="right" vertical="center"/>
    </xf>
    <xf numFmtId="0" fontId="12" fillId="0" borderId="91" xfId="0" applyFont="1" applyFill="1" applyBorder="1" applyAlignment="1">
      <alignment horizontal="right" vertical="center"/>
    </xf>
    <xf numFmtId="0" fontId="12" fillId="0" borderId="1" xfId="0" applyFont="1" applyFill="1" applyBorder="1" applyAlignment="1">
      <alignment horizontal="right" vertical="center"/>
    </xf>
    <xf numFmtId="49" fontId="12" fillId="10" borderId="17" xfId="0" applyNumberFormat="1" applyFont="1" applyFill="1" applyBorder="1" applyAlignment="1">
      <alignment horizontal="center" vertical="top" textRotation="90"/>
    </xf>
    <xf numFmtId="49" fontId="12" fillId="10" borderId="18" xfId="0" applyNumberFormat="1" applyFont="1" applyFill="1" applyBorder="1" applyAlignment="1">
      <alignment horizontal="center" vertical="top" textRotation="90"/>
    </xf>
    <xf numFmtId="49" fontId="12" fillId="10" borderId="18" xfId="0" applyNumberFormat="1" applyFont="1" applyFill="1" applyBorder="1" applyAlignment="1">
      <alignment horizontal="center" vertical="top" textRotation="90" wrapText="1"/>
    </xf>
    <xf numFmtId="49" fontId="12" fillId="10" borderId="44" xfId="0" applyNumberFormat="1" applyFont="1" applyFill="1" applyBorder="1" applyAlignment="1">
      <alignment horizontal="center" vertical="top" textRotation="90"/>
    </xf>
    <xf numFmtId="49" fontId="12" fillId="10" borderId="19" xfId="0" applyNumberFormat="1" applyFont="1" applyFill="1" applyBorder="1" applyAlignment="1">
      <alignment horizontal="center" vertical="top" textRotation="90"/>
    </xf>
    <xf numFmtId="0" fontId="12" fillId="0" borderId="92" xfId="0" applyNumberFormat="1" applyFont="1" applyBorder="1" applyAlignment="1">
      <alignment horizontal="center" vertical="center"/>
    </xf>
    <xf numFmtId="0" fontId="17" fillId="19" borderId="93" xfId="0" applyFont="1" applyFill="1" applyBorder="1" applyAlignment="1">
      <alignment horizontal="center" vertical="center" textRotation="90"/>
    </xf>
    <xf numFmtId="0" fontId="17" fillId="19" borderId="93" xfId="0" applyFont="1" applyFill="1" applyBorder="1" applyAlignment="1">
      <alignment horizontal="left"/>
    </xf>
    <xf numFmtId="0" fontId="17" fillId="19" borderId="94" xfId="0" applyFont="1" applyFill="1" applyBorder="1" applyAlignment="1">
      <alignment horizontal="left"/>
    </xf>
    <xf numFmtId="0" fontId="17" fillId="19" borderId="34" xfId="0" applyFont="1" applyFill="1" applyBorder="1" applyAlignment="1">
      <alignment horizontal="left" vertical="top" textRotation="90"/>
    </xf>
    <xf numFmtId="49" fontId="12" fillId="5" borderId="38" xfId="0" applyNumberFormat="1" applyFont="1" applyFill="1" applyBorder="1" applyAlignment="1">
      <alignment horizontal="left" vertical="center"/>
    </xf>
    <xf numFmtId="49" fontId="12" fillId="5" borderId="14" xfId="0" applyNumberFormat="1" applyFont="1" applyFill="1" applyBorder="1" applyAlignment="1">
      <alignment horizontal="left" vertical="center"/>
    </xf>
    <xf numFmtId="49" fontId="12" fillId="5" borderId="14" xfId="0" applyNumberFormat="1" applyFont="1" applyFill="1" applyBorder="1" applyAlignment="1">
      <alignment horizontal="left" vertical="center" wrapText="1"/>
    </xf>
    <xf numFmtId="49" fontId="12" fillId="5" borderId="32" xfId="0" applyNumberFormat="1" applyFont="1" applyFill="1" applyBorder="1" applyAlignment="1">
      <alignment horizontal="left" vertical="center"/>
    </xf>
    <xf numFmtId="49" fontId="1" fillId="5" borderId="14" xfId="0" applyNumberFormat="1" applyFont="1" applyFill="1" applyBorder="1" applyAlignment="1">
      <alignment horizontal="left"/>
    </xf>
    <xf numFmtId="49" fontId="1" fillId="5" borderId="32" xfId="0" applyNumberFormat="1" applyFont="1" applyFill="1" applyBorder="1" applyAlignment="1">
      <alignment horizontal="left"/>
    </xf>
    <xf numFmtId="0" fontId="19" fillId="0" borderId="0" xfId="0" applyFont="1" applyFill="1" applyBorder="1" applyAlignment="1">
      <alignment horizontal="center" vertical="center"/>
    </xf>
    <xf numFmtId="2" fontId="12" fillId="0" borderId="1" xfId="0" applyNumberFormat="1" applyFont="1" applyBorder="1" applyAlignment="1">
      <alignment horizontal="center" vertical="center"/>
    </xf>
    <xf numFmtId="0" fontId="12" fillId="0" borderId="1" xfId="0" applyFont="1" applyBorder="1" applyAlignment="1">
      <alignment horizontal="center"/>
    </xf>
    <xf numFmtId="0" fontId="12" fillId="0" borderId="1" xfId="0" applyFont="1" applyBorder="1" applyAlignment="1">
      <alignment horizontal="center" textRotation="90"/>
    </xf>
    <xf numFmtId="0" fontId="12" fillId="0" borderId="1" xfId="0" applyFont="1" applyFill="1" applyBorder="1" applyAlignment="1">
      <alignment horizontal="center" textRotation="90"/>
    </xf>
    <xf numFmtId="0" fontId="12" fillId="0" borderId="8" xfId="0" applyFont="1" applyBorder="1" applyAlignment="1">
      <alignment horizontal="center" textRotation="90"/>
    </xf>
    <xf numFmtId="0" fontId="12" fillId="0" borderId="1" xfId="0" applyFont="1" applyFill="1" applyBorder="1" applyAlignment="1">
      <alignment horizontal="center" vertical="center"/>
    </xf>
    <xf numFmtId="0" fontId="19" fillId="0" borderId="0" xfId="0" applyFont="1" applyAlignment="1">
      <alignment horizontal="left" vertical="center"/>
    </xf>
    <xf numFmtId="0" fontId="12" fillId="0" borderId="8" xfId="0" applyFont="1" applyBorder="1" applyAlignment="1">
      <alignment horizontal="left" vertical="center"/>
    </xf>
    <xf numFmtId="10" fontId="1" fillId="0" borderId="0" xfId="0" applyNumberFormat="1" applyFont="1" applyAlignment="1">
      <alignment horizontal="center"/>
    </xf>
    <xf numFmtId="2" fontId="0" fillId="0" borderId="0" xfId="0" applyNumberFormat="1"/>
    <xf numFmtId="0" fontId="0" fillId="0" borderId="0" xfId="0" applyNumberFormat="1"/>
    <xf numFmtId="10" fontId="12" fillId="0" borderId="11" xfId="0" applyNumberFormat="1" applyFont="1" applyBorder="1" applyAlignment="1">
      <alignment horizontal="center" vertical="center"/>
    </xf>
    <xf numFmtId="10" fontId="12" fillId="0" borderId="10" xfId="0" applyNumberFormat="1" applyFont="1" applyBorder="1" applyAlignment="1">
      <alignment horizontal="center" vertical="center"/>
    </xf>
    <xf numFmtId="10" fontId="12" fillId="0" borderId="96" xfId="0" applyNumberFormat="1" applyFont="1" applyBorder="1" applyAlignment="1">
      <alignment horizontal="center" vertical="center"/>
    </xf>
    <xf numFmtId="10" fontId="12" fillId="0" borderId="98" xfId="0" applyNumberFormat="1" applyFont="1" applyBorder="1" applyAlignment="1">
      <alignment horizontal="center" vertical="center"/>
    </xf>
    <xf numFmtId="10" fontId="12" fillId="0" borderId="100" xfId="0" applyNumberFormat="1" applyFont="1" applyBorder="1" applyAlignment="1">
      <alignment horizontal="center" vertical="center"/>
    </xf>
    <xf numFmtId="10" fontId="12" fillId="0" borderId="101" xfId="0" applyNumberFormat="1" applyFont="1" applyBorder="1" applyAlignment="1">
      <alignment horizontal="center" vertical="center"/>
    </xf>
    <xf numFmtId="10" fontId="12" fillId="0" borderId="18" xfId="0" applyNumberFormat="1"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95" xfId="0" applyFont="1" applyBorder="1" applyAlignment="1">
      <alignment horizontal="center" vertical="center"/>
    </xf>
    <xf numFmtId="10" fontId="8" fillId="0" borderId="10" xfId="0" applyNumberFormat="1" applyFont="1" applyBorder="1" applyAlignment="1">
      <alignment horizontal="center" vertical="center"/>
    </xf>
    <xf numFmtId="0" fontId="8" fillId="0" borderId="97" xfId="0" applyFont="1" applyBorder="1" applyAlignment="1">
      <alignment horizontal="center" vertical="center"/>
    </xf>
    <xf numFmtId="10" fontId="8" fillId="0" borderId="11" xfId="0" applyNumberFormat="1" applyFont="1" applyBorder="1" applyAlignment="1">
      <alignment horizontal="center" vertical="center"/>
    </xf>
    <xf numFmtId="0" fontId="8" fillId="0" borderId="99" xfId="0" applyFont="1" applyBorder="1" applyAlignment="1">
      <alignment horizontal="center" vertical="center"/>
    </xf>
    <xf numFmtId="10" fontId="8" fillId="0" borderId="100" xfId="0" applyNumberFormat="1" applyFont="1" applyBorder="1" applyAlignment="1">
      <alignment horizontal="center" vertical="center"/>
    </xf>
    <xf numFmtId="0" fontId="8" fillId="0" borderId="102" xfId="0" applyFont="1" applyFill="1" applyBorder="1" applyAlignment="1">
      <alignment horizontal="center"/>
    </xf>
    <xf numFmtId="10" fontId="8" fillId="0" borderId="103" xfId="0" applyNumberFormat="1" applyFont="1" applyBorder="1" applyAlignment="1">
      <alignment horizontal="center" vertical="center"/>
    </xf>
    <xf numFmtId="10" fontId="12" fillId="0" borderId="103" xfId="0" applyNumberFormat="1" applyFont="1" applyBorder="1" applyAlignment="1">
      <alignment horizontal="center" vertical="center"/>
    </xf>
    <xf numFmtId="10" fontId="12" fillId="0" borderId="104" xfId="0" applyNumberFormat="1" applyFont="1" applyBorder="1" applyAlignment="1">
      <alignment horizontal="center" vertical="center"/>
    </xf>
    <xf numFmtId="0" fontId="8" fillId="0" borderId="97" xfId="0" applyFont="1" applyFill="1" applyBorder="1" applyAlignment="1">
      <alignment horizontal="center" vertical="center"/>
    </xf>
    <xf numFmtId="0" fontId="12" fillId="0" borderId="0" xfId="0" applyNumberFormat="1" applyFont="1" applyAlignment="1">
      <alignment horizontal="left" vertical="center"/>
    </xf>
    <xf numFmtId="49" fontId="12" fillId="0" borderId="1" xfId="0" applyNumberFormat="1" applyFont="1" applyBorder="1" applyAlignment="1">
      <alignment horizontal="center" vertical="center"/>
    </xf>
    <xf numFmtId="0" fontId="52" fillId="0" borderId="0" xfId="0" applyFont="1"/>
    <xf numFmtId="49" fontId="41" fillId="10" borderId="16" xfId="0" applyNumberFormat="1" applyFont="1" applyFill="1" applyBorder="1" applyAlignment="1">
      <alignment vertical="top"/>
    </xf>
    <xf numFmtId="0" fontId="41" fillId="10" borderId="16" xfId="0" applyFont="1" applyFill="1" applyBorder="1" applyAlignment="1">
      <alignment horizontal="center" vertical="top"/>
    </xf>
    <xf numFmtId="49" fontId="41" fillId="10" borderId="16" xfId="0" applyNumberFormat="1" applyFont="1" applyFill="1" applyBorder="1" applyAlignment="1">
      <alignment horizontal="left" vertical="top" wrapText="1"/>
    </xf>
    <xf numFmtId="0" fontId="41" fillId="10" borderId="16" xfId="0" applyFont="1" applyFill="1" applyBorder="1" applyAlignment="1">
      <alignment horizontal="left" vertical="top"/>
    </xf>
    <xf numFmtId="49" fontId="41" fillId="10" borderId="16" xfId="0" applyNumberFormat="1" applyFont="1" applyFill="1" applyBorder="1" applyAlignment="1">
      <alignment horizontal="left" vertical="top"/>
    </xf>
    <xf numFmtId="0" fontId="41" fillId="10" borderId="16" xfId="0" applyNumberFormat="1" applyFont="1" applyFill="1" applyBorder="1" applyAlignment="1">
      <alignment horizontal="center" vertical="top"/>
    </xf>
    <xf numFmtId="49" fontId="41" fillId="10" borderId="16" xfId="0" applyNumberFormat="1" applyFont="1" applyFill="1" applyBorder="1" applyAlignment="1">
      <alignment vertical="top" wrapText="1"/>
    </xf>
    <xf numFmtId="0" fontId="0" fillId="0" borderId="16" xfId="0" applyBorder="1" applyAlignment="1">
      <alignment horizontal="center" vertical="center" textRotation="90"/>
    </xf>
    <xf numFmtId="0" fontId="0" fillId="0" borderId="7" xfId="0" applyBorder="1" applyAlignment="1">
      <alignment horizontal="center" vertical="center" textRotation="90"/>
    </xf>
    <xf numFmtId="0" fontId="0" fillId="0" borderId="26" xfId="0" applyBorder="1" applyAlignment="1">
      <alignment horizontal="center" vertical="center" textRotation="90"/>
    </xf>
    <xf numFmtId="0" fontId="49" fillId="52" borderId="88" xfId="0" applyFont="1" applyFill="1" applyBorder="1" applyAlignment="1">
      <alignment horizontal="center" vertical="center"/>
    </xf>
    <xf numFmtId="0" fontId="0" fillId="0" borderId="33" xfId="0" applyBorder="1" applyAlignment="1">
      <alignment horizontal="center" vertical="center" textRotation="90"/>
    </xf>
    <xf numFmtId="49" fontId="1" fillId="0" borderId="27" xfId="0" applyNumberFormat="1" applyFont="1" applyBorder="1" applyAlignment="1">
      <alignment horizontal="center" vertical="center" wrapText="1"/>
    </xf>
    <xf numFmtId="49" fontId="1" fillId="0" borderId="28" xfId="0" applyNumberFormat="1" applyFont="1" applyBorder="1" applyAlignment="1">
      <alignment horizontal="center" vertical="center"/>
    </xf>
    <xf numFmtId="49" fontId="1" fillId="0" borderId="29" xfId="0" applyNumberFormat="1" applyFont="1" applyBorder="1" applyAlignment="1">
      <alignment horizontal="center" vertical="center"/>
    </xf>
    <xf numFmtId="0" fontId="0" fillId="0" borderId="0" xfId="0"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59">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9"/>
        <color theme="1"/>
        <name val="Calibri"/>
        <scheme val="minor"/>
      </font>
      <alignment horizontal="general"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left"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9"/>
        <color theme="1"/>
        <name val="Calibri"/>
        <scheme val="minor"/>
      </font>
      <numFmt numFmtId="0" formatCode="General"/>
      <alignment horizontal="center" vertical="center"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Calibri"/>
        <scheme val="minor"/>
      </font>
      <numFmt numFmtId="30" formatCode="@"/>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general"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general" vertical="center" textRotation="0" wrapText="1" indent="0" justifyLastLine="0" shrinkToFit="0" readingOrder="0"/>
      <border diagonalUp="0" diagonalDown="0">
        <left/>
        <right style="thin">
          <color auto="1"/>
        </right>
        <top/>
        <bottom/>
        <vertical style="thin">
          <color auto="1"/>
        </vertical>
        <horizontal/>
      </border>
    </dxf>
    <dxf>
      <font>
        <b val="0"/>
        <i val="0"/>
        <strike val="0"/>
        <condense val="0"/>
        <extend val="0"/>
        <outline val="0"/>
        <shadow val="0"/>
        <u val="none"/>
        <vertAlign val="baseline"/>
        <sz val="9"/>
        <color theme="1"/>
        <name val="Calibri"/>
        <scheme val="minor"/>
      </font>
      <alignment horizontal="center" vertical="center" textRotation="0" wrapText="1" indent="0" justifyLastLine="0" shrinkToFit="0" readingOrder="0"/>
    </dxf>
    <dxf>
      <font>
        <strike val="0"/>
        <outline val="0"/>
        <shadow val="0"/>
        <u val="none"/>
        <vertAlign val="baseline"/>
        <color auto="1"/>
        <name val="Calibri"/>
        <scheme val="minor"/>
      </font>
      <alignment vertical="bottom" textRotation="0" wrapText="0" justifyLastLine="0" shrinkToFit="0" readingOrder="0"/>
    </dxf>
    <dxf>
      <font>
        <b val="0"/>
        <i val="0"/>
        <strike val="0"/>
        <condense val="0"/>
        <extend val="0"/>
        <outline val="0"/>
        <shadow val="0"/>
        <u val="none"/>
        <vertAlign val="baseline"/>
        <sz val="9"/>
        <color theme="1"/>
        <name val="Calibri"/>
        <scheme val="minor"/>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30" formatCode="@"/>
      <border diagonalUp="0" diagonalDown="0">
        <left/>
        <right/>
        <top style="thin">
          <color indexed="64"/>
        </top>
        <bottom style="thin">
          <color indexed="64"/>
        </bottom>
        <vertical/>
        <horizontal/>
      </border>
    </dxf>
    <dxf>
      <border outline="0">
        <bottom style="thin">
          <color auto="1"/>
        </bottom>
      </border>
    </dxf>
    <dxf>
      <font>
        <b val="0"/>
        <i val="0"/>
        <strike val="0"/>
        <condense val="0"/>
        <extend val="0"/>
        <outline val="0"/>
        <shadow val="0"/>
        <u val="none"/>
        <vertAlign val="baseline"/>
        <sz val="9"/>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9"/>
        <color theme="0"/>
        <name val="Calibri"/>
        <scheme val="minor"/>
      </font>
      <numFmt numFmtId="30" formatCode="@"/>
      <fill>
        <patternFill patternType="solid">
          <fgColor indexed="64"/>
          <bgColor theme="1"/>
        </patternFill>
      </fill>
      <alignment horizontal="center" vertical="bottom" textRotation="9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theme="1"/>
        <name val="Calibri"/>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0" formatCode="@"/>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1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dxf>
    <dxf>
      <font>
        <b val="0"/>
        <i val="0"/>
        <strike val="0"/>
        <condense val="0"/>
        <extend val="0"/>
        <outline val="0"/>
        <shadow val="0"/>
        <u val="none"/>
        <vertAlign val="baseline"/>
        <sz val="10"/>
        <color theme="1"/>
        <name val="Calibri"/>
        <scheme val="minor"/>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0" formatCode="@"/>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0" formatCode="Genera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0" formatCode="@"/>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0" formatCode="@"/>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0" formatCode="@"/>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0"/>
        <color theme="1"/>
        <name val="Calibri"/>
        <scheme val="minor"/>
      </font>
      <alignment vertical="top" textRotation="0"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alignment horizontal="center" vertical="center"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medium">
          <color auto="1"/>
        </left>
        <right style="thin">
          <color auto="1"/>
        </right>
        <top style="thin">
          <color auto="1"/>
        </top>
        <bottom style="thin">
          <color auto="1"/>
        </bottom>
        <vertical style="thin">
          <color auto="1"/>
        </vertical>
        <horizontal style="thin">
          <color auto="1"/>
        </horizontal>
      </border>
    </dxf>
    <dxf>
      <alignment horizontal="center" vertical="center" textRotation="0" wrapText="0" indent="0" justifyLastLine="0" shrinkToFit="0" readingOrder="0"/>
      <border diagonalUp="0" diagonalDown="0">
        <left style="thin">
          <color theme="1"/>
        </left>
        <right style="medium">
          <color auto="1"/>
        </right>
        <top style="thin">
          <color theme="1"/>
        </top>
        <bottom style="thin">
          <color theme="1"/>
        </bottom>
        <vertical style="thin">
          <color theme="1"/>
        </vertical>
        <horizontal style="thin">
          <color theme="1"/>
        </horizontal>
      </border>
    </dxf>
    <dxf>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style="thin">
          <color theme="1"/>
        </vertical>
        <horizontal style="thin">
          <color theme="1"/>
        </horizontal>
      </border>
    </dxf>
    <dxf>
      <alignment horizontal="center" vertical="center" textRotation="0" wrapText="0" indent="0" justifyLastLine="0" shrinkToFit="0" readingOrder="0"/>
      <border diagonalUp="0" diagonalDown="0" outline="0">
        <left style="medium">
          <color theme="1"/>
        </left>
        <right style="thin">
          <color theme="1"/>
        </right>
        <top style="thin">
          <color theme="1"/>
        </top>
        <bottom style="thin">
          <color theme="1"/>
        </bottom>
      </border>
    </dxf>
    <dxf>
      <font>
        <b val="0"/>
        <i val="0"/>
        <strike val="0"/>
        <condense val="0"/>
        <extend val="0"/>
        <outline val="0"/>
        <shadow val="0"/>
        <u val="none"/>
        <vertAlign val="baseline"/>
        <sz val="10"/>
        <color theme="1"/>
        <name val="Calibri"/>
        <scheme val="minor"/>
      </font>
      <numFmt numFmtId="30" formatCode="@"/>
      <border diagonalUp="0" diagonalDown="0" outline="0">
        <left style="thin">
          <color theme="1"/>
        </left>
        <right style="medium">
          <color theme="1"/>
        </right>
        <top style="thin">
          <color theme="1"/>
        </top>
        <bottom style="thin">
          <color theme="1"/>
        </bottom>
      </border>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border diagonalUp="0" diagonalDown="0">
        <left/>
        <right style="thin">
          <color theme="1"/>
        </right>
        <top style="thin">
          <color theme="1"/>
        </top>
        <bottom style="thin">
          <color theme="1"/>
        </bottom>
        <vertical/>
        <horizontal/>
      </border>
    </dxf>
    <dxf>
      <font>
        <b val="0"/>
        <i val="0"/>
        <strike val="0"/>
        <condense val="0"/>
        <extend val="0"/>
        <outline val="0"/>
        <shadow val="0"/>
        <u val="none"/>
        <vertAlign val="baseline"/>
        <sz val="10"/>
        <color theme="1"/>
        <name val="Calibri"/>
        <scheme val="minor"/>
      </font>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theme="1"/>
        <name val="Calibri"/>
        <scheme val="minor"/>
      </font>
      <numFmt numFmtId="0" formatCode="General"/>
      <alignment horizontal="center" vertical="center" textRotation="0" wrapText="0" indent="0" justifyLastLine="0" shrinkToFit="0" readingOrder="0"/>
      <border diagonalUp="0" diagonalDown="0">
        <left style="medium">
          <color theme="1"/>
        </left>
        <right style="medium">
          <color theme="1"/>
        </right>
        <top/>
        <bottom style="thin">
          <color theme="1"/>
        </bottom>
        <vertical/>
        <horizontal/>
      </border>
    </dxf>
    <dxf>
      <border outline="0">
        <left style="thin">
          <color theme="1"/>
        </left>
      </border>
    </dxf>
    <dxf>
      <alignment horizontal="center" vertical="center" textRotation="0" wrapText="0" indent="0" justifyLastLine="0" shrinkToFit="0" readingOrder="0"/>
    </dxf>
    <dxf>
      <font>
        <b val="0"/>
        <i val="0"/>
        <strike val="0"/>
        <condense val="0"/>
        <extend val="0"/>
        <outline val="0"/>
        <shadow val="0"/>
        <u val="none"/>
        <vertAlign val="baseline"/>
        <sz val="9"/>
        <color theme="1"/>
        <name val="Calibri"/>
        <scheme val="minor"/>
      </font>
      <numFmt numFmtId="30" formatCode="@"/>
      <fill>
        <patternFill patternType="solid">
          <fgColor indexed="64"/>
          <bgColor theme="0" tint="-0.249977111117893"/>
        </patternFill>
      </fill>
      <alignment horizontal="center" vertical="bottom" textRotation="90" wrapText="0" indent="0" justifyLastLine="0" shrinkToFit="0" readingOrder="0"/>
      <border diagonalUp="0" diagonalDown="0" outline="0">
        <left style="thin">
          <color indexed="64"/>
        </left>
        <right style="thin">
          <color indexed="64"/>
        </right>
        <top/>
        <bottom/>
      </border>
    </dxf>
    <dxf>
      <font>
        <color rgb="FF00642D"/>
      </font>
      <fill>
        <patternFill>
          <bgColor rgb="FF00642D"/>
        </patternFill>
      </fill>
    </dxf>
  </dxfs>
  <tableStyles count="0" defaultTableStyle="TableStyleMedium2" defaultPivotStyle="PivotStyleLight16"/>
  <colors>
    <mruColors>
      <color rgb="FF00642D"/>
      <color rgb="FF0066FF"/>
      <color rgb="FF00CCFF"/>
      <color rgb="FFCC0000"/>
      <color rgb="FF969696"/>
      <color rgb="FF01FFF9"/>
      <color rgb="FF00FFCC"/>
      <color rgb="FF996633"/>
      <color rgb="FFCC00FF"/>
      <color rgb="FF99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gif"/><Relationship Id="rId95" Type="http://schemas.openxmlformats.org/officeDocument/2006/relationships/image" Target="../media/image95.png"/><Relationship Id="rId160" Type="http://schemas.openxmlformats.org/officeDocument/2006/relationships/image" Target="../media/image160.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pn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png"/><Relationship Id="rId6" Type="http://schemas.openxmlformats.org/officeDocument/2006/relationships/image" Target="../media/image6.gif"/><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5" Type="http://schemas.openxmlformats.org/officeDocument/2006/relationships/image" Target="../media/image135.png"/><Relationship Id="rId151" Type="http://schemas.openxmlformats.org/officeDocument/2006/relationships/image" Target="../media/image151.png"/><Relationship Id="rId156" Type="http://schemas.openxmlformats.org/officeDocument/2006/relationships/image" Target="../media/image156.png"/><Relationship Id="rId177" Type="http://schemas.openxmlformats.org/officeDocument/2006/relationships/image" Target="../media/image177.png"/><Relationship Id="rId172" Type="http://schemas.openxmlformats.org/officeDocument/2006/relationships/image" Target="../media/image172.png"/><Relationship Id="rId13" Type="http://schemas.openxmlformats.org/officeDocument/2006/relationships/image" Target="../media/image13.gif"/><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141" Type="http://schemas.openxmlformats.org/officeDocument/2006/relationships/image" Target="../media/image141.png"/><Relationship Id="rId146" Type="http://schemas.openxmlformats.org/officeDocument/2006/relationships/image" Target="../media/image146.png"/><Relationship Id="rId167" Type="http://schemas.openxmlformats.org/officeDocument/2006/relationships/image" Target="../media/image167.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162" Type="http://schemas.openxmlformats.org/officeDocument/2006/relationships/image" Target="../media/image162.png"/><Relationship Id="rId2" Type="http://schemas.openxmlformats.org/officeDocument/2006/relationships/image" Target="../media/image2.gif"/><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png"/><Relationship Id="rId173" Type="http://schemas.openxmlformats.org/officeDocument/2006/relationships/image" Target="../media/image173.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3" Type="http://schemas.openxmlformats.org/officeDocument/2006/relationships/image" Target="../media/image3.png"/><Relationship Id="rId25" Type="http://schemas.openxmlformats.org/officeDocument/2006/relationships/image" Target="../media/image25.gif"/><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169" Type="http://schemas.openxmlformats.org/officeDocument/2006/relationships/image" Target="../media/image169.png"/><Relationship Id="rId4" Type="http://schemas.openxmlformats.org/officeDocument/2006/relationships/image" Target="../media/image4.png"/><Relationship Id="rId9" Type="http://schemas.openxmlformats.org/officeDocument/2006/relationships/image" Target="../media/image9.gif"/><Relationship Id="rId26" Type="http://schemas.openxmlformats.org/officeDocument/2006/relationships/image" Target="../media/image26.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16" Type="http://schemas.openxmlformats.org/officeDocument/2006/relationships/image" Target="../media/image16.gif"/><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164</xdr:row>
      <xdr:rowOff>0</xdr:rowOff>
    </xdr:from>
    <xdr:to>
      <xdr:col>1</xdr:col>
      <xdr:colOff>923925</xdr:colOff>
      <xdr:row>164</xdr:row>
      <xdr:rowOff>971550</xdr:rowOff>
    </xdr:to>
    <xdr:pic>
      <xdr:nvPicPr>
        <xdr:cNvPr id="2" name="Picture 1" descr="Battering Ra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23975"/>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164</xdr:row>
      <xdr:rowOff>0</xdr:rowOff>
    </xdr:from>
    <xdr:to>
      <xdr:col>23</xdr:col>
      <xdr:colOff>0</xdr:colOff>
      <xdr:row>164</xdr:row>
      <xdr:rowOff>247650</xdr:rowOff>
    </xdr:to>
    <xdr:pic>
      <xdr:nvPicPr>
        <xdr:cNvPr id="3" name="Picture 2"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247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164</xdr:row>
      <xdr:rowOff>0</xdr:rowOff>
    </xdr:from>
    <xdr:to>
      <xdr:col>28</xdr:col>
      <xdr:colOff>161925</xdr:colOff>
      <xdr:row>164</xdr:row>
      <xdr:rowOff>161925</xdr:rowOff>
    </xdr:to>
    <xdr:pic>
      <xdr:nvPicPr>
        <xdr:cNvPr id="4" name="Picture 3"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2476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164</xdr:row>
      <xdr:rowOff>0</xdr:rowOff>
    </xdr:from>
    <xdr:to>
      <xdr:col>28</xdr:col>
      <xdr:colOff>333375</xdr:colOff>
      <xdr:row>164</xdr:row>
      <xdr:rowOff>161925</xdr:rowOff>
    </xdr:to>
    <xdr:pic>
      <xdr:nvPicPr>
        <xdr:cNvPr id="5" name="Picture 4"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2476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164</xdr:row>
      <xdr:rowOff>0</xdr:rowOff>
    </xdr:from>
    <xdr:to>
      <xdr:col>31</xdr:col>
      <xdr:colOff>285750</xdr:colOff>
      <xdr:row>164</xdr:row>
      <xdr:rowOff>247650</xdr:rowOff>
    </xdr:to>
    <xdr:pic>
      <xdr:nvPicPr>
        <xdr:cNvPr id="6" name="Picture 5"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247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164</xdr:row>
      <xdr:rowOff>0</xdr:rowOff>
    </xdr:from>
    <xdr:to>
      <xdr:col>32</xdr:col>
      <xdr:colOff>285750</xdr:colOff>
      <xdr:row>164</xdr:row>
      <xdr:rowOff>247650</xdr:rowOff>
    </xdr:to>
    <xdr:pic>
      <xdr:nvPicPr>
        <xdr:cNvPr id="7" name="Picture 6"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247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168</xdr:row>
      <xdr:rowOff>0</xdr:rowOff>
    </xdr:from>
    <xdr:to>
      <xdr:col>1</xdr:col>
      <xdr:colOff>923925</xdr:colOff>
      <xdr:row>168</xdr:row>
      <xdr:rowOff>971550</xdr:rowOff>
    </xdr:to>
    <xdr:pic>
      <xdr:nvPicPr>
        <xdr:cNvPr id="8" name="Picture 7" descr="Giant Ant"/>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238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168</xdr:row>
      <xdr:rowOff>0</xdr:rowOff>
    </xdr:from>
    <xdr:to>
      <xdr:col>23</xdr:col>
      <xdr:colOff>0</xdr:colOff>
      <xdr:row>168</xdr:row>
      <xdr:rowOff>247650</xdr:rowOff>
    </xdr:to>
    <xdr:pic>
      <xdr:nvPicPr>
        <xdr:cNvPr id="9" name="Picture 8"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323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168</xdr:row>
      <xdr:rowOff>0</xdr:rowOff>
    </xdr:from>
    <xdr:to>
      <xdr:col>28</xdr:col>
      <xdr:colOff>161925</xdr:colOff>
      <xdr:row>168</xdr:row>
      <xdr:rowOff>161925</xdr:rowOff>
    </xdr:to>
    <xdr:pic>
      <xdr:nvPicPr>
        <xdr:cNvPr id="10" name="Picture 9"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323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168</xdr:row>
      <xdr:rowOff>0</xdr:rowOff>
    </xdr:from>
    <xdr:to>
      <xdr:col>32</xdr:col>
      <xdr:colOff>285750</xdr:colOff>
      <xdr:row>168</xdr:row>
      <xdr:rowOff>247650</xdr:rowOff>
    </xdr:to>
    <xdr:pic>
      <xdr:nvPicPr>
        <xdr:cNvPr id="11" name="Picture 10"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34400" y="323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165</xdr:row>
      <xdr:rowOff>0</xdr:rowOff>
    </xdr:from>
    <xdr:to>
      <xdr:col>1</xdr:col>
      <xdr:colOff>923925</xdr:colOff>
      <xdr:row>165</xdr:row>
      <xdr:rowOff>971550</xdr:rowOff>
    </xdr:to>
    <xdr:pic>
      <xdr:nvPicPr>
        <xdr:cNvPr id="12" name="Picture 11" descr="Kobold"/>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810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165</xdr:row>
      <xdr:rowOff>0</xdr:rowOff>
    </xdr:from>
    <xdr:to>
      <xdr:col>23</xdr:col>
      <xdr:colOff>0</xdr:colOff>
      <xdr:row>165</xdr:row>
      <xdr:rowOff>247650</xdr:rowOff>
    </xdr:to>
    <xdr:pic>
      <xdr:nvPicPr>
        <xdr:cNvPr id="13" name="Picture 12"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381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165</xdr:row>
      <xdr:rowOff>0</xdr:rowOff>
    </xdr:from>
    <xdr:to>
      <xdr:col>28</xdr:col>
      <xdr:colOff>161925</xdr:colOff>
      <xdr:row>165</xdr:row>
      <xdr:rowOff>161925</xdr:rowOff>
    </xdr:to>
    <xdr:pic>
      <xdr:nvPicPr>
        <xdr:cNvPr id="14" name="Picture 13"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3810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167</xdr:row>
      <xdr:rowOff>0</xdr:rowOff>
    </xdr:from>
    <xdr:to>
      <xdr:col>1</xdr:col>
      <xdr:colOff>923925</xdr:colOff>
      <xdr:row>167</xdr:row>
      <xdr:rowOff>971550</xdr:rowOff>
    </xdr:to>
    <xdr:pic>
      <xdr:nvPicPr>
        <xdr:cNvPr id="15" name="Picture 14" descr="Peasant"/>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4572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167</xdr:row>
      <xdr:rowOff>0</xdr:rowOff>
    </xdr:from>
    <xdr:to>
      <xdr:col>23</xdr:col>
      <xdr:colOff>0</xdr:colOff>
      <xdr:row>167</xdr:row>
      <xdr:rowOff>247650</xdr:rowOff>
    </xdr:to>
    <xdr:pic>
      <xdr:nvPicPr>
        <xdr:cNvPr id="16" name="Picture 15"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457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167</xdr:row>
      <xdr:rowOff>0</xdr:rowOff>
    </xdr:from>
    <xdr:to>
      <xdr:col>28</xdr:col>
      <xdr:colOff>161925</xdr:colOff>
      <xdr:row>167</xdr:row>
      <xdr:rowOff>161925</xdr:rowOff>
    </xdr:to>
    <xdr:pic>
      <xdr:nvPicPr>
        <xdr:cNvPr id="17" name="Picture 16"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4572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170</xdr:row>
      <xdr:rowOff>0</xdr:rowOff>
    </xdr:from>
    <xdr:to>
      <xdr:col>1</xdr:col>
      <xdr:colOff>923925</xdr:colOff>
      <xdr:row>170</xdr:row>
      <xdr:rowOff>971550</xdr:rowOff>
    </xdr:to>
    <xdr:pic>
      <xdr:nvPicPr>
        <xdr:cNvPr id="18" name="Picture 17" descr="Sylph"/>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5143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170</xdr:row>
      <xdr:rowOff>0</xdr:rowOff>
    </xdr:from>
    <xdr:to>
      <xdr:col>23</xdr:col>
      <xdr:colOff>0</xdr:colOff>
      <xdr:row>170</xdr:row>
      <xdr:rowOff>247650</xdr:rowOff>
    </xdr:to>
    <xdr:pic>
      <xdr:nvPicPr>
        <xdr:cNvPr id="19" name="Picture 18"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514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170</xdr:row>
      <xdr:rowOff>0</xdr:rowOff>
    </xdr:from>
    <xdr:to>
      <xdr:col>28</xdr:col>
      <xdr:colOff>161925</xdr:colOff>
      <xdr:row>170</xdr:row>
      <xdr:rowOff>161925</xdr:rowOff>
    </xdr:to>
    <xdr:pic>
      <xdr:nvPicPr>
        <xdr:cNvPr id="20" name="Picture 19"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096000" y="514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170</xdr:row>
      <xdr:rowOff>0</xdr:rowOff>
    </xdr:from>
    <xdr:to>
      <xdr:col>31</xdr:col>
      <xdr:colOff>285750</xdr:colOff>
      <xdr:row>170</xdr:row>
      <xdr:rowOff>247650</xdr:rowOff>
    </xdr:to>
    <xdr:pic>
      <xdr:nvPicPr>
        <xdr:cNvPr id="21" name="Picture 20"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924800" y="514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170</xdr:row>
      <xdr:rowOff>0</xdr:rowOff>
    </xdr:from>
    <xdr:to>
      <xdr:col>32</xdr:col>
      <xdr:colOff>285750</xdr:colOff>
      <xdr:row>170</xdr:row>
      <xdr:rowOff>247650</xdr:rowOff>
    </xdr:to>
    <xdr:pic>
      <xdr:nvPicPr>
        <xdr:cNvPr id="22" name="Picture 21"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34400" y="514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169</xdr:row>
      <xdr:rowOff>0</xdr:rowOff>
    </xdr:from>
    <xdr:to>
      <xdr:col>1</xdr:col>
      <xdr:colOff>923925</xdr:colOff>
      <xdr:row>169</xdr:row>
      <xdr:rowOff>971550</xdr:rowOff>
    </xdr:to>
    <xdr:pic>
      <xdr:nvPicPr>
        <xdr:cNvPr id="23" name="Picture 22" descr="Thrall"/>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0" y="5715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169</xdr:row>
      <xdr:rowOff>0</xdr:rowOff>
    </xdr:from>
    <xdr:to>
      <xdr:col>23</xdr:col>
      <xdr:colOff>0</xdr:colOff>
      <xdr:row>169</xdr:row>
      <xdr:rowOff>247650</xdr:rowOff>
    </xdr:to>
    <xdr:pic>
      <xdr:nvPicPr>
        <xdr:cNvPr id="24" name="Picture 23"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5715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169</xdr:row>
      <xdr:rowOff>0</xdr:rowOff>
    </xdr:from>
    <xdr:to>
      <xdr:col>28</xdr:col>
      <xdr:colOff>161925</xdr:colOff>
      <xdr:row>169</xdr:row>
      <xdr:rowOff>161925</xdr:rowOff>
    </xdr:to>
    <xdr:pic>
      <xdr:nvPicPr>
        <xdr:cNvPr id="25" name="Picture 24"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5715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166</xdr:row>
      <xdr:rowOff>0</xdr:rowOff>
    </xdr:from>
    <xdr:to>
      <xdr:col>1</xdr:col>
      <xdr:colOff>923925</xdr:colOff>
      <xdr:row>166</xdr:row>
      <xdr:rowOff>971550</xdr:rowOff>
    </xdr:to>
    <xdr:pic>
      <xdr:nvPicPr>
        <xdr:cNvPr id="26" name="Picture 25" descr="Wisp"/>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0" y="6286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166</xdr:row>
      <xdr:rowOff>0</xdr:rowOff>
    </xdr:from>
    <xdr:to>
      <xdr:col>23</xdr:col>
      <xdr:colOff>0</xdr:colOff>
      <xdr:row>166</xdr:row>
      <xdr:rowOff>247650</xdr:rowOff>
    </xdr:to>
    <xdr:pic>
      <xdr:nvPicPr>
        <xdr:cNvPr id="27" name="Picture 26"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048000" y="628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166</xdr:row>
      <xdr:rowOff>0</xdr:rowOff>
    </xdr:from>
    <xdr:to>
      <xdr:col>28</xdr:col>
      <xdr:colOff>161925</xdr:colOff>
      <xdr:row>166</xdr:row>
      <xdr:rowOff>161925</xdr:rowOff>
    </xdr:to>
    <xdr:pic>
      <xdr:nvPicPr>
        <xdr:cNvPr id="28" name="Picture 27"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096000" y="6286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166</xdr:row>
      <xdr:rowOff>0</xdr:rowOff>
    </xdr:from>
    <xdr:to>
      <xdr:col>31</xdr:col>
      <xdr:colOff>285750</xdr:colOff>
      <xdr:row>166</xdr:row>
      <xdr:rowOff>247650</xdr:rowOff>
    </xdr:to>
    <xdr:pic>
      <xdr:nvPicPr>
        <xdr:cNvPr id="29" name="Picture 28"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924800" y="628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166</xdr:row>
      <xdr:rowOff>0</xdr:rowOff>
    </xdr:from>
    <xdr:to>
      <xdr:col>32</xdr:col>
      <xdr:colOff>285750</xdr:colOff>
      <xdr:row>166</xdr:row>
      <xdr:rowOff>247650</xdr:rowOff>
    </xdr:to>
    <xdr:pic>
      <xdr:nvPicPr>
        <xdr:cNvPr id="30" name="Picture 29"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628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295275</xdr:colOff>
      <xdr:row>166</xdr:row>
      <xdr:rowOff>0</xdr:rowOff>
    </xdr:from>
    <xdr:to>
      <xdr:col>32</xdr:col>
      <xdr:colOff>581025</xdr:colOff>
      <xdr:row>166</xdr:row>
      <xdr:rowOff>247650</xdr:rowOff>
    </xdr:to>
    <xdr:pic>
      <xdr:nvPicPr>
        <xdr:cNvPr id="31" name="Picture 30"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29675" y="628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590550</xdr:colOff>
      <xdr:row>166</xdr:row>
      <xdr:rowOff>0</xdr:rowOff>
    </xdr:from>
    <xdr:to>
      <xdr:col>32</xdr:col>
      <xdr:colOff>876300</xdr:colOff>
      <xdr:row>166</xdr:row>
      <xdr:rowOff>247650</xdr:rowOff>
    </xdr:to>
    <xdr:pic>
      <xdr:nvPicPr>
        <xdr:cNvPr id="32" name="Picture 31"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124950" y="628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152</xdr:row>
      <xdr:rowOff>0</xdr:rowOff>
    </xdr:from>
    <xdr:to>
      <xdr:col>1</xdr:col>
      <xdr:colOff>923925</xdr:colOff>
      <xdr:row>152</xdr:row>
      <xdr:rowOff>971550</xdr:rowOff>
    </xdr:to>
    <xdr:pic>
      <xdr:nvPicPr>
        <xdr:cNvPr id="33" name="Picture 32" descr="Barbarian"/>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0" y="7048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152</xdr:row>
      <xdr:rowOff>0</xdr:rowOff>
    </xdr:from>
    <xdr:to>
      <xdr:col>23</xdr:col>
      <xdr:colOff>0</xdr:colOff>
      <xdr:row>152</xdr:row>
      <xdr:rowOff>247650</xdr:rowOff>
    </xdr:to>
    <xdr:pic>
      <xdr:nvPicPr>
        <xdr:cNvPr id="34" name="Picture 33"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704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152</xdr:row>
      <xdr:rowOff>0</xdr:rowOff>
    </xdr:from>
    <xdr:to>
      <xdr:col>28</xdr:col>
      <xdr:colOff>161925</xdr:colOff>
      <xdr:row>152</xdr:row>
      <xdr:rowOff>161925</xdr:rowOff>
    </xdr:to>
    <xdr:pic>
      <xdr:nvPicPr>
        <xdr:cNvPr id="35" name="Picture 34"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704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160</xdr:row>
      <xdr:rowOff>0</xdr:rowOff>
    </xdr:from>
    <xdr:to>
      <xdr:col>1</xdr:col>
      <xdr:colOff>923925</xdr:colOff>
      <xdr:row>160</xdr:row>
      <xdr:rowOff>971550</xdr:rowOff>
    </xdr:to>
    <xdr:pic>
      <xdr:nvPicPr>
        <xdr:cNvPr id="36" name="Picture 35" descr="Bat"/>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8191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160</xdr:row>
      <xdr:rowOff>0</xdr:rowOff>
    </xdr:from>
    <xdr:to>
      <xdr:col>23</xdr:col>
      <xdr:colOff>0</xdr:colOff>
      <xdr:row>160</xdr:row>
      <xdr:rowOff>247650</xdr:rowOff>
    </xdr:to>
    <xdr:pic>
      <xdr:nvPicPr>
        <xdr:cNvPr id="37" name="Picture 36"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8191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160</xdr:row>
      <xdr:rowOff>0</xdr:rowOff>
    </xdr:from>
    <xdr:to>
      <xdr:col>28</xdr:col>
      <xdr:colOff>161925</xdr:colOff>
      <xdr:row>160</xdr:row>
      <xdr:rowOff>161925</xdr:rowOff>
    </xdr:to>
    <xdr:pic>
      <xdr:nvPicPr>
        <xdr:cNvPr id="38" name="Picture 37"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8191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160</xdr:row>
      <xdr:rowOff>0</xdr:rowOff>
    </xdr:from>
    <xdr:to>
      <xdr:col>32</xdr:col>
      <xdr:colOff>285750</xdr:colOff>
      <xdr:row>160</xdr:row>
      <xdr:rowOff>247650</xdr:rowOff>
    </xdr:to>
    <xdr:pic>
      <xdr:nvPicPr>
        <xdr:cNvPr id="39" name="Picture 38"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8191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151</xdr:row>
      <xdr:rowOff>0</xdr:rowOff>
    </xdr:from>
    <xdr:to>
      <xdr:col>1</xdr:col>
      <xdr:colOff>923925</xdr:colOff>
      <xdr:row>151</xdr:row>
      <xdr:rowOff>971550</xdr:rowOff>
    </xdr:to>
    <xdr:pic>
      <xdr:nvPicPr>
        <xdr:cNvPr id="40" name="Picture 39" descr="Bone Catapult"/>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0" y="9715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151</xdr:row>
      <xdr:rowOff>0</xdr:rowOff>
    </xdr:from>
    <xdr:to>
      <xdr:col>23</xdr:col>
      <xdr:colOff>0</xdr:colOff>
      <xdr:row>151</xdr:row>
      <xdr:rowOff>247650</xdr:rowOff>
    </xdr:to>
    <xdr:pic>
      <xdr:nvPicPr>
        <xdr:cNvPr id="41" name="Picture 40"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9715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151</xdr:row>
      <xdr:rowOff>0</xdr:rowOff>
    </xdr:from>
    <xdr:to>
      <xdr:col>28</xdr:col>
      <xdr:colOff>161925</xdr:colOff>
      <xdr:row>151</xdr:row>
      <xdr:rowOff>161925</xdr:rowOff>
    </xdr:to>
    <xdr:pic>
      <xdr:nvPicPr>
        <xdr:cNvPr id="42" name="Picture 41"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9715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151</xdr:row>
      <xdr:rowOff>0</xdr:rowOff>
    </xdr:from>
    <xdr:to>
      <xdr:col>28</xdr:col>
      <xdr:colOff>333375</xdr:colOff>
      <xdr:row>151</xdr:row>
      <xdr:rowOff>161925</xdr:rowOff>
    </xdr:to>
    <xdr:pic>
      <xdr:nvPicPr>
        <xdr:cNvPr id="43" name="Picture 42"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267450" y="9715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151</xdr:row>
      <xdr:rowOff>0</xdr:rowOff>
    </xdr:from>
    <xdr:to>
      <xdr:col>31</xdr:col>
      <xdr:colOff>285750</xdr:colOff>
      <xdr:row>151</xdr:row>
      <xdr:rowOff>247650</xdr:rowOff>
    </xdr:to>
    <xdr:pic>
      <xdr:nvPicPr>
        <xdr:cNvPr id="44" name="Picture 43"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9715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151</xdr:row>
      <xdr:rowOff>0</xdr:rowOff>
    </xdr:from>
    <xdr:to>
      <xdr:col>32</xdr:col>
      <xdr:colOff>285750</xdr:colOff>
      <xdr:row>151</xdr:row>
      <xdr:rowOff>247650</xdr:rowOff>
    </xdr:to>
    <xdr:pic>
      <xdr:nvPicPr>
        <xdr:cNvPr id="45" name="Picture 44"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34400" y="9715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150</xdr:row>
      <xdr:rowOff>0</xdr:rowOff>
    </xdr:from>
    <xdr:to>
      <xdr:col>1</xdr:col>
      <xdr:colOff>923925</xdr:colOff>
      <xdr:row>150</xdr:row>
      <xdr:rowOff>971550</xdr:rowOff>
    </xdr:to>
    <xdr:pic>
      <xdr:nvPicPr>
        <xdr:cNvPr id="46" name="Picture 45" descr="Catapult"/>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0" y="10096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150</xdr:row>
      <xdr:rowOff>0</xdr:rowOff>
    </xdr:from>
    <xdr:to>
      <xdr:col>23</xdr:col>
      <xdr:colOff>0</xdr:colOff>
      <xdr:row>150</xdr:row>
      <xdr:rowOff>247650</xdr:rowOff>
    </xdr:to>
    <xdr:pic>
      <xdr:nvPicPr>
        <xdr:cNvPr id="47" name="Picture 46"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1009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150</xdr:row>
      <xdr:rowOff>0</xdr:rowOff>
    </xdr:from>
    <xdr:to>
      <xdr:col>28</xdr:col>
      <xdr:colOff>161925</xdr:colOff>
      <xdr:row>150</xdr:row>
      <xdr:rowOff>161925</xdr:rowOff>
    </xdr:to>
    <xdr:pic>
      <xdr:nvPicPr>
        <xdr:cNvPr id="48" name="Picture 47"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0096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150</xdr:row>
      <xdr:rowOff>0</xdr:rowOff>
    </xdr:from>
    <xdr:to>
      <xdr:col>28</xdr:col>
      <xdr:colOff>333375</xdr:colOff>
      <xdr:row>150</xdr:row>
      <xdr:rowOff>161925</xdr:rowOff>
    </xdr:to>
    <xdr:pic>
      <xdr:nvPicPr>
        <xdr:cNvPr id="49" name="Picture 48"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267450" y="10096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150</xdr:row>
      <xdr:rowOff>0</xdr:rowOff>
    </xdr:from>
    <xdr:to>
      <xdr:col>31</xdr:col>
      <xdr:colOff>285750</xdr:colOff>
      <xdr:row>150</xdr:row>
      <xdr:rowOff>247650</xdr:rowOff>
    </xdr:to>
    <xdr:pic>
      <xdr:nvPicPr>
        <xdr:cNvPr id="50" name="Picture 49"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1009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150</xdr:row>
      <xdr:rowOff>0</xdr:rowOff>
    </xdr:from>
    <xdr:to>
      <xdr:col>32</xdr:col>
      <xdr:colOff>285750</xdr:colOff>
      <xdr:row>150</xdr:row>
      <xdr:rowOff>247650</xdr:rowOff>
    </xdr:to>
    <xdr:pic>
      <xdr:nvPicPr>
        <xdr:cNvPr id="51" name="Picture 50"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1009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162</xdr:row>
      <xdr:rowOff>0</xdr:rowOff>
    </xdr:from>
    <xdr:to>
      <xdr:col>1</xdr:col>
      <xdr:colOff>923925</xdr:colOff>
      <xdr:row>162</xdr:row>
      <xdr:rowOff>971550</xdr:rowOff>
    </xdr:to>
    <xdr:pic>
      <xdr:nvPicPr>
        <xdr:cNvPr id="52" name="Picture 51" descr="Chameleon"/>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0" y="10477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162</xdr:row>
      <xdr:rowOff>0</xdr:rowOff>
    </xdr:from>
    <xdr:to>
      <xdr:col>23</xdr:col>
      <xdr:colOff>0</xdr:colOff>
      <xdr:row>162</xdr:row>
      <xdr:rowOff>247650</xdr:rowOff>
    </xdr:to>
    <xdr:pic>
      <xdr:nvPicPr>
        <xdr:cNvPr id="53" name="Picture 52"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10477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162</xdr:row>
      <xdr:rowOff>0</xdr:rowOff>
    </xdr:from>
    <xdr:to>
      <xdr:col>28</xdr:col>
      <xdr:colOff>161925</xdr:colOff>
      <xdr:row>162</xdr:row>
      <xdr:rowOff>161925</xdr:rowOff>
    </xdr:to>
    <xdr:pic>
      <xdr:nvPicPr>
        <xdr:cNvPr id="54" name="Picture 53"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0477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162</xdr:row>
      <xdr:rowOff>0</xdr:rowOff>
    </xdr:from>
    <xdr:to>
      <xdr:col>31</xdr:col>
      <xdr:colOff>285750</xdr:colOff>
      <xdr:row>162</xdr:row>
      <xdr:rowOff>247650</xdr:rowOff>
    </xdr:to>
    <xdr:pic>
      <xdr:nvPicPr>
        <xdr:cNvPr id="55" name="Picture 54"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924800" y="10477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162</xdr:row>
      <xdr:rowOff>0</xdr:rowOff>
    </xdr:from>
    <xdr:to>
      <xdr:col>32</xdr:col>
      <xdr:colOff>285750</xdr:colOff>
      <xdr:row>162</xdr:row>
      <xdr:rowOff>247650</xdr:rowOff>
    </xdr:to>
    <xdr:pic>
      <xdr:nvPicPr>
        <xdr:cNvPr id="56" name="Picture 55"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534400" y="10477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159</xdr:row>
      <xdr:rowOff>0</xdr:rowOff>
    </xdr:from>
    <xdr:to>
      <xdr:col>1</xdr:col>
      <xdr:colOff>923925</xdr:colOff>
      <xdr:row>159</xdr:row>
      <xdr:rowOff>971550</xdr:rowOff>
    </xdr:to>
    <xdr:pic>
      <xdr:nvPicPr>
        <xdr:cNvPr id="57" name="Picture 56" descr="Dragonfly"/>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0" y="12001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159</xdr:row>
      <xdr:rowOff>0</xdr:rowOff>
    </xdr:from>
    <xdr:to>
      <xdr:col>23</xdr:col>
      <xdr:colOff>0</xdr:colOff>
      <xdr:row>159</xdr:row>
      <xdr:rowOff>247650</xdr:rowOff>
    </xdr:to>
    <xdr:pic>
      <xdr:nvPicPr>
        <xdr:cNvPr id="58" name="Picture 57"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12001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159</xdr:row>
      <xdr:rowOff>0</xdr:rowOff>
    </xdr:from>
    <xdr:to>
      <xdr:col>28</xdr:col>
      <xdr:colOff>161925</xdr:colOff>
      <xdr:row>159</xdr:row>
      <xdr:rowOff>161925</xdr:rowOff>
    </xdr:to>
    <xdr:pic>
      <xdr:nvPicPr>
        <xdr:cNvPr id="59" name="Picture 58"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096000" y="12001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159</xdr:row>
      <xdr:rowOff>0</xdr:rowOff>
    </xdr:from>
    <xdr:to>
      <xdr:col>28</xdr:col>
      <xdr:colOff>333375</xdr:colOff>
      <xdr:row>159</xdr:row>
      <xdr:rowOff>161925</xdr:rowOff>
    </xdr:to>
    <xdr:pic>
      <xdr:nvPicPr>
        <xdr:cNvPr id="60" name="Picture 59"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12001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159</xdr:row>
      <xdr:rowOff>0</xdr:rowOff>
    </xdr:from>
    <xdr:to>
      <xdr:col>32</xdr:col>
      <xdr:colOff>285750</xdr:colOff>
      <xdr:row>159</xdr:row>
      <xdr:rowOff>247650</xdr:rowOff>
    </xdr:to>
    <xdr:pic>
      <xdr:nvPicPr>
        <xdr:cNvPr id="61" name="Picture 60"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34400" y="12001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153</xdr:row>
      <xdr:rowOff>0</xdr:rowOff>
    </xdr:from>
    <xdr:to>
      <xdr:col>1</xdr:col>
      <xdr:colOff>923925</xdr:colOff>
      <xdr:row>153</xdr:row>
      <xdr:rowOff>971550</xdr:rowOff>
    </xdr:to>
    <xdr:pic>
      <xdr:nvPicPr>
        <xdr:cNvPr id="62" name="Picture 61" descr="Dwarf Runne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0" y="12382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153</xdr:row>
      <xdr:rowOff>0</xdr:rowOff>
    </xdr:from>
    <xdr:to>
      <xdr:col>23</xdr:col>
      <xdr:colOff>0</xdr:colOff>
      <xdr:row>153</xdr:row>
      <xdr:rowOff>247650</xdr:rowOff>
    </xdr:to>
    <xdr:pic>
      <xdr:nvPicPr>
        <xdr:cNvPr id="63" name="Picture 62"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1238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153</xdr:row>
      <xdr:rowOff>0</xdr:rowOff>
    </xdr:from>
    <xdr:to>
      <xdr:col>28</xdr:col>
      <xdr:colOff>161925</xdr:colOff>
      <xdr:row>153</xdr:row>
      <xdr:rowOff>161925</xdr:rowOff>
    </xdr:to>
    <xdr:pic>
      <xdr:nvPicPr>
        <xdr:cNvPr id="64" name="Picture 63"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2382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153</xdr:row>
      <xdr:rowOff>0</xdr:rowOff>
    </xdr:from>
    <xdr:to>
      <xdr:col>31</xdr:col>
      <xdr:colOff>285750</xdr:colOff>
      <xdr:row>153</xdr:row>
      <xdr:rowOff>247650</xdr:rowOff>
    </xdr:to>
    <xdr:pic>
      <xdr:nvPicPr>
        <xdr:cNvPr id="65" name="Picture 64"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1238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295275</xdr:colOff>
      <xdr:row>153</xdr:row>
      <xdr:rowOff>0</xdr:rowOff>
    </xdr:from>
    <xdr:to>
      <xdr:col>31</xdr:col>
      <xdr:colOff>581025</xdr:colOff>
      <xdr:row>153</xdr:row>
      <xdr:rowOff>247650</xdr:rowOff>
    </xdr:to>
    <xdr:pic>
      <xdr:nvPicPr>
        <xdr:cNvPr id="66" name="Picture 65"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20075" y="1238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590550</xdr:colOff>
      <xdr:row>153</xdr:row>
      <xdr:rowOff>0</xdr:rowOff>
    </xdr:from>
    <xdr:to>
      <xdr:col>31</xdr:col>
      <xdr:colOff>876300</xdr:colOff>
      <xdr:row>153</xdr:row>
      <xdr:rowOff>247650</xdr:rowOff>
    </xdr:to>
    <xdr:pic>
      <xdr:nvPicPr>
        <xdr:cNvPr id="67" name="Picture 66"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515350" y="1238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276225</xdr:colOff>
      <xdr:row>153</xdr:row>
      <xdr:rowOff>0</xdr:rowOff>
    </xdr:from>
    <xdr:to>
      <xdr:col>32</xdr:col>
      <xdr:colOff>561975</xdr:colOff>
      <xdr:row>153</xdr:row>
      <xdr:rowOff>247650</xdr:rowOff>
    </xdr:to>
    <xdr:pic>
      <xdr:nvPicPr>
        <xdr:cNvPr id="68" name="Picture 67"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810625" y="1238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571500</xdr:colOff>
      <xdr:row>153</xdr:row>
      <xdr:rowOff>0</xdr:rowOff>
    </xdr:from>
    <xdr:to>
      <xdr:col>32</xdr:col>
      <xdr:colOff>857250</xdr:colOff>
      <xdr:row>153</xdr:row>
      <xdr:rowOff>247650</xdr:rowOff>
    </xdr:to>
    <xdr:pic>
      <xdr:nvPicPr>
        <xdr:cNvPr id="69" name="Picture 68"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105900" y="1238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257175</xdr:colOff>
      <xdr:row>153</xdr:row>
      <xdr:rowOff>0</xdr:rowOff>
    </xdr:from>
    <xdr:to>
      <xdr:col>33</xdr:col>
      <xdr:colOff>542925</xdr:colOff>
      <xdr:row>153</xdr:row>
      <xdr:rowOff>247650</xdr:rowOff>
    </xdr:to>
    <xdr:pic>
      <xdr:nvPicPr>
        <xdr:cNvPr id="70" name="Picture 69"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401175" y="1238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552450</xdr:colOff>
      <xdr:row>153</xdr:row>
      <xdr:rowOff>0</xdr:rowOff>
    </xdr:from>
    <xdr:to>
      <xdr:col>33</xdr:col>
      <xdr:colOff>838200</xdr:colOff>
      <xdr:row>153</xdr:row>
      <xdr:rowOff>247650</xdr:rowOff>
    </xdr:to>
    <xdr:pic>
      <xdr:nvPicPr>
        <xdr:cNvPr id="71" name="Picture 70"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696450" y="1238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149</xdr:row>
      <xdr:rowOff>0</xdr:rowOff>
    </xdr:from>
    <xdr:to>
      <xdr:col>1</xdr:col>
      <xdr:colOff>923925</xdr:colOff>
      <xdr:row>149</xdr:row>
      <xdr:rowOff>971550</xdr:rowOff>
    </xdr:to>
    <xdr:pic>
      <xdr:nvPicPr>
        <xdr:cNvPr id="72" name="Picture 71" descr="Enginee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0" y="12954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149</xdr:row>
      <xdr:rowOff>0</xdr:rowOff>
    </xdr:from>
    <xdr:to>
      <xdr:col>23</xdr:col>
      <xdr:colOff>0</xdr:colOff>
      <xdr:row>149</xdr:row>
      <xdr:rowOff>247650</xdr:rowOff>
    </xdr:to>
    <xdr:pic>
      <xdr:nvPicPr>
        <xdr:cNvPr id="73" name="Picture 72"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1295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149</xdr:row>
      <xdr:rowOff>0</xdr:rowOff>
    </xdr:from>
    <xdr:to>
      <xdr:col>28</xdr:col>
      <xdr:colOff>161925</xdr:colOff>
      <xdr:row>149</xdr:row>
      <xdr:rowOff>161925</xdr:rowOff>
    </xdr:to>
    <xdr:pic>
      <xdr:nvPicPr>
        <xdr:cNvPr id="74" name="Picture 73"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1295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149</xdr:row>
      <xdr:rowOff>0</xdr:rowOff>
    </xdr:from>
    <xdr:to>
      <xdr:col>28</xdr:col>
      <xdr:colOff>333375</xdr:colOff>
      <xdr:row>149</xdr:row>
      <xdr:rowOff>161925</xdr:rowOff>
    </xdr:to>
    <xdr:pic>
      <xdr:nvPicPr>
        <xdr:cNvPr id="75" name="Picture 74"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267450" y="1295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149</xdr:row>
      <xdr:rowOff>0</xdr:rowOff>
    </xdr:from>
    <xdr:to>
      <xdr:col>31</xdr:col>
      <xdr:colOff>285750</xdr:colOff>
      <xdr:row>149</xdr:row>
      <xdr:rowOff>247650</xdr:rowOff>
    </xdr:to>
    <xdr:pic>
      <xdr:nvPicPr>
        <xdr:cNvPr id="76" name="Picture 75"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924800" y="1295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149</xdr:row>
      <xdr:rowOff>0</xdr:rowOff>
    </xdr:from>
    <xdr:to>
      <xdr:col>32</xdr:col>
      <xdr:colOff>285750</xdr:colOff>
      <xdr:row>149</xdr:row>
      <xdr:rowOff>247650</xdr:rowOff>
    </xdr:to>
    <xdr:pic>
      <xdr:nvPicPr>
        <xdr:cNvPr id="77" name="Picture 76"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1295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163</xdr:row>
      <xdr:rowOff>0</xdr:rowOff>
    </xdr:from>
    <xdr:to>
      <xdr:col>1</xdr:col>
      <xdr:colOff>923925</xdr:colOff>
      <xdr:row>163</xdr:row>
      <xdr:rowOff>971550</xdr:rowOff>
    </xdr:to>
    <xdr:pic>
      <xdr:nvPicPr>
        <xdr:cNvPr id="78" name="Picture 77" descr="Goblin"/>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0" y="14668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163</xdr:row>
      <xdr:rowOff>0</xdr:rowOff>
    </xdr:from>
    <xdr:to>
      <xdr:col>23</xdr:col>
      <xdr:colOff>0</xdr:colOff>
      <xdr:row>163</xdr:row>
      <xdr:rowOff>247650</xdr:rowOff>
    </xdr:to>
    <xdr:pic>
      <xdr:nvPicPr>
        <xdr:cNvPr id="79" name="Picture 78"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1466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163</xdr:row>
      <xdr:rowOff>0</xdr:rowOff>
    </xdr:from>
    <xdr:to>
      <xdr:col>28</xdr:col>
      <xdr:colOff>161925</xdr:colOff>
      <xdr:row>163</xdr:row>
      <xdr:rowOff>161925</xdr:rowOff>
    </xdr:to>
    <xdr:pic>
      <xdr:nvPicPr>
        <xdr:cNvPr id="80" name="Picture 79"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466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163</xdr:row>
      <xdr:rowOff>0</xdr:rowOff>
    </xdr:from>
    <xdr:to>
      <xdr:col>31</xdr:col>
      <xdr:colOff>285750</xdr:colOff>
      <xdr:row>163</xdr:row>
      <xdr:rowOff>247650</xdr:rowOff>
    </xdr:to>
    <xdr:pic>
      <xdr:nvPicPr>
        <xdr:cNvPr id="81" name="Picture 80"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0" y="1466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147</xdr:row>
      <xdr:rowOff>0</xdr:rowOff>
    </xdr:from>
    <xdr:to>
      <xdr:col>1</xdr:col>
      <xdr:colOff>923925</xdr:colOff>
      <xdr:row>147</xdr:row>
      <xdr:rowOff>971550</xdr:rowOff>
    </xdr:to>
    <xdr:pic>
      <xdr:nvPicPr>
        <xdr:cNvPr id="82" name="Picture 81" descr="Gobshoote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0" y="14859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147</xdr:row>
      <xdr:rowOff>0</xdr:rowOff>
    </xdr:from>
    <xdr:to>
      <xdr:col>23</xdr:col>
      <xdr:colOff>0</xdr:colOff>
      <xdr:row>147</xdr:row>
      <xdr:rowOff>247650</xdr:rowOff>
    </xdr:to>
    <xdr:pic>
      <xdr:nvPicPr>
        <xdr:cNvPr id="83" name="Picture 82"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14859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147</xdr:row>
      <xdr:rowOff>0</xdr:rowOff>
    </xdr:from>
    <xdr:to>
      <xdr:col>28</xdr:col>
      <xdr:colOff>161925</xdr:colOff>
      <xdr:row>147</xdr:row>
      <xdr:rowOff>161925</xdr:rowOff>
    </xdr:to>
    <xdr:pic>
      <xdr:nvPicPr>
        <xdr:cNvPr id="84" name="Picture 83"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4859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147</xdr:row>
      <xdr:rowOff>0</xdr:rowOff>
    </xdr:from>
    <xdr:to>
      <xdr:col>28</xdr:col>
      <xdr:colOff>333375</xdr:colOff>
      <xdr:row>147</xdr:row>
      <xdr:rowOff>161925</xdr:rowOff>
    </xdr:to>
    <xdr:pic>
      <xdr:nvPicPr>
        <xdr:cNvPr id="85" name="Picture 84"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4859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147</xdr:row>
      <xdr:rowOff>0</xdr:rowOff>
    </xdr:from>
    <xdr:to>
      <xdr:col>31</xdr:col>
      <xdr:colOff>285750</xdr:colOff>
      <xdr:row>147</xdr:row>
      <xdr:rowOff>247650</xdr:rowOff>
    </xdr:to>
    <xdr:pic>
      <xdr:nvPicPr>
        <xdr:cNvPr id="86" name="Picture 85"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14859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147</xdr:row>
      <xdr:rowOff>0</xdr:rowOff>
    </xdr:from>
    <xdr:to>
      <xdr:col>32</xdr:col>
      <xdr:colOff>285750</xdr:colOff>
      <xdr:row>147</xdr:row>
      <xdr:rowOff>247650</xdr:rowOff>
    </xdr:to>
    <xdr:pic>
      <xdr:nvPicPr>
        <xdr:cNvPr id="87" name="Picture 86"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14859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157</xdr:row>
      <xdr:rowOff>0</xdr:rowOff>
    </xdr:from>
    <xdr:to>
      <xdr:col>1</xdr:col>
      <xdr:colOff>923925</xdr:colOff>
      <xdr:row>157</xdr:row>
      <xdr:rowOff>971550</xdr:rowOff>
    </xdr:to>
    <xdr:pic>
      <xdr:nvPicPr>
        <xdr:cNvPr id="88" name="Picture 87" descr="Imp"/>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0" y="16764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157</xdr:row>
      <xdr:rowOff>0</xdr:rowOff>
    </xdr:from>
    <xdr:to>
      <xdr:col>23</xdr:col>
      <xdr:colOff>0</xdr:colOff>
      <xdr:row>157</xdr:row>
      <xdr:rowOff>247650</xdr:rowOff>
    </xdr:to>
    <xdr:pic>
      <xdr:nvPicPr>
        <xdr:cNvPr id="89" name="Picture 88"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048000" y="1676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157</xdr:row>
      <xdr:rowOff>0</xdr:rowOff>
    </xdr:from>
    <xdr:to>
      <xdr:col>28</xdr:col>
      <xdr:colOff>161925</xdr:colOff>
      <xdr:row>157</xdr:row>
      <xdr:rowOff>161925</xdr:rowOff>
    </xdr:to>
    <xdr:pic>
      <xdr:nvPicPr>
        <xdr:cNvPr id="90" name="Picture 89"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096000" y="1676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157</xdr:row>
      <xdr:rowOff>0</xdr:rowOff>
    </xdr:from>
    <xdr:to>
      <xdr:col>31</xdr:col>
      <xdr:colOff>285750</xdr:colOff>
      <xdr:row>157</xdr:row>
      <xdr:rowOff>247650</xdr:rowOff>
    </xdr:to>
    <xdr:pic>
      <xdr:nvPicPr>
        <xdr:cNvPr id="91" name="Picture 90"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924800" y="1676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157</xdr:row>
      <xdr:rowOff>0</xdr:rowOff>
    </xdr:from>
    <xdr:to>
      <xdr:col>32</xdr:col>
      <xdr:colOff>285750</xdr:colOff>
      <xdr:row>157</xdr:row>
      <xdr:rowOff>247650</xdr:rowOff>
    </xdr:to>
    <xdr:pic>
      <xdr:nvPicPr>
        <xdr:cNvPr id="92" name="Picture 91"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1676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148</xdr:row>
      <xdr:rowOff>0</xdr:rowOff>
    </xdr:from>
    <xdr:to>
      <xdr:col>1</xdr:col>
      <xdr:colOff>923925</xdr:colOff>
      <xdr:row>148</xdr:row>
      <xdr:rowOff>971550</xdr:rowOff>
    </xdr:to>
    <xdr:pic>
      <xdr:nvPicPr>
        <xdr:cNvPr id="93" name="Picture 92" descr="Oakman"/>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0" y="17335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148</xdr:row>
      <xdr:rowOff>0</xdr:rowOff>
    </xdr:from>
    <xdr:to>
      <xdr:col>23</xdr:col>
      <xdr:colOff>0</xdr:colOff>
      <xdr:row>148</xdr:row>
      <xdr:rowOff>247650</xdr:rowOff>
    </xdr:to>
    <xdr:pic>
      <xdr:nvPicPr>
        <xdr:cNvPr id="94" name="Picture 93"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17335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148</xdr:row>
      <xdr:rowOff>0</xdr:rowOff>
    </xdr:from>
    <xdr:to>
      <xdr:col>28</xdr:col>
      <xdr:colOff>161925</xdr:colOff>
      <xdr:row>148</xdr:row>
      <xdr:rowOff>161925</xdr:rowOff>
    </xdr:to>
    <xdr:pic>
      <xdr:nvPicPr>
        <xdr:cNvPr id="95" name="Picture 94"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096000" y="17335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148</xdr:row>
      <xdr:rowOff>0</xdr:rowOff>
    </xdr:from>
    <xdr:to>
      <xdr:col>31</xdr:col>
      <xdr:colOff>285750</xdr:colOff>
      <xdr:row>148</xdr:row>
      <xdr:rowOff>247650</xdr:rowOff>
    </xdr:to>
    <xdr:pic>
      <xdr:nvPicPr>
        <xdr:cNvPr id="96" name="Picture 95"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17335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148</xdr:row>
      <xdr:rowOff>0</xdr:rowOff>
    </xdr:from>
    <xdr:to>
      <xdr:col>32</xdr:col>
      <xdr:colOff>285750</xdr:colOff>
      <xdr:row>148</xdr:row>
      <xdr:rowOff>247650</xdr:rowOff>
    </xdr:to>
    <xdr:pic>
      <xdr:nvPicPr>
        <xdr:cNvPr id="97" name="Picture 96"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17335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154</xdr:row>
      <xdr:rowOff>0</xdr:rowOff>
    </xdr:from>
    <xdr:to>
      <xdr:col>1</xdr:col>
      <xdr:colOff>923925</xdr:colOff>
      <xdr:row>154</xdr:row>
      <xdr:rowOff>971550</xdr:rowOff>
    </xdr:to>
    <xdr:pic>
      <xdr:nvPicPr>
        <xdr:cNvPr id="98" name="Picture 97" descr="Quasit"/>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0" y="17907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154</xdr:row>
      <xdr:rowOff>0</xdr:rowOff>
    </xdr:from>
    <xdr:to>
      <xdr:col>23</xdr:col>
      <xdr:colOff>0</xdr:colOff>
      <xdr:row>154</xdr:row>
      <xdr:rowOff>247650</xdr:rowOff>
    </xdr:to>
    <xdr:pic>
      <xdr:nvPicPr>
        <xdr:cNvPr id="99" name="Picture 98"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1790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154</xdr:row>
      <xdr:rowOff>0</xdr:rowOff>
    </xdr:from>
    <xdr:to>
      <xdr:col>28</xdr:col>
      <xdr:colOff>161925</xdr:colOff>
      <xdr:row>154</xdr:row>
      <xdr:rowOff>161925</xdr:rowOff>
    </xdr:to>
    <xdr:pic>
      <xdr:nvPicPr>
        <xdr:cNvPr id="100" name="Picture 99"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7907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154</xdr:row>
      <xdr:rowOff>0</xdr:rowOff>
    </xdr:from>
    <xdr:to>
      <xdr:col>28</xdr:col>
      <xdr:colOff>333375</xdr:colOff>
      <xdr:row>154</xdr:row>
      <xdr:rowOff>161925</xdr:rowOff>
    </xdr:to>
    <xdr:pic>
      <xdr:nvPicPr>
        <xdr:cNvPr id="101" name="Picture 100"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17907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161</xdr:row>
      <xdr:rowOff>0</xdr:rowOff>
    </xdr:from>
    <xdr:to>
      <xdr:col>1</xdr:col>
      <xdr:colOff>923925</xdr:colOff>
      <xdr:row>161</xdr:row>
      <xdr:rowOff>971550</xdr:rowOff>
    </xdr:to>
    <xdr:pic>
      <xdr:nvPicPr>
        <xdr:cNvPr id="102" name="Picture 101" descr="Skeleton"/>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0" y="18478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161</xdr:row>
      <xdr:rowOff>0</xdr:rowOff>
    </xdr:from>
    <xdr:to>
      <xdr:col>23</xdr:col>
      <xdr:colOff>0</xdr:colOff>
      <xdr:row>161</xdr:row>
      <xdr:rowOff>247650</xdr:rowOff>
    </xdr:to>
    <xdr:pic>
      <xdr:nvPicPr>
        <xdr:cNvPr id="103" name="Picture 102"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1847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161</xdr:row>
      <xdr:rowOff>0</xdr:rowOff>
    </xdr:from>
    <xdr:to>
      <xdr:col>28</xdr:col>
      <xdr:colOff>161925</xdr:colOff>
      <xdr:row>161</xdr:row>
      <xdr:rowOff>161925</xdr:rowOff>
    </xdr:to>
    <xdr:pic>
      <xdr:nvPicPr>
        <xdr:cNvPr id="104" name="Picture 103"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847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161</xdr:row>
      <xdr:rowOff>0</xdr:rowOff>
    </xdr:from>
    <xdr:to>
      <xdr:col>28</xdr:col>
      <xdr:colOff>333375</xdr:colOff>
      <xdr:row>161</xdr:row>
      <xdr:rowOff>161925</xdr:rowOff>
    </xdr:to>
    <xdr:pic>
      <xdr:nvPicPr>
        <xdr:cNvPr id="105" name="Picture 104"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847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161</xdr:row>
      <xdr:rowOff>0</xdr:rowOff>
    </xdr:from>
    <xdr:to>
      <xdr:col>31</xdr:col>
      <xdr:colOff>285750</xdr:colOff>
      <xdr:row>161</xdr:row>
      <xdr:rowOff>247650</xdr:rowOff>
    </xdr:to>
    <xdr:pic>
      <xdr:nvPicPr>
        <xdr:cNvPr id="106" name="Picture 105"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1847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161</xdr:row>
      <xdr:rowOff>0</xdr:rowOff>
    </xdr:from>
    <xdr:to>
      <xdr:col>32</xdr:col>
      <xdr:colOff>285750</xdr:colOff>
      <xdr:row>161</xdr:row>
      <xdr:rowOff>247650</xdr:rowOff>
    </xdr:to>
    <xdr:pic>
      <xdr:nvPicPr>
        <xdr:cNvPr id="107" name="Picture 106"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34400" y="1847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158</xdr:row>
      <xdr:rowOff>0</xdr:rowOff>
    </xdr:from>
    <xdr:to>
      <xdr:col>1</xdr:col>
      <xdr:colOff>923925</xdr:colOff>
      <xdr:row>158</xdr:row>
      <xdr:rowOff>971550</xdr:rowOff>
    </xdr:to>
    <xdr:pic>
      <xdr:nvPicPr>
        <xdr:cNvPr id="108" name="Picture 107" descr="Sprite"/>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0" y="19050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158</xdr:row>
      <xdr:rowOff>0</xdr:rowOff>
    </xdr:from>
    <xdr:to>
      <xdr:col>23</xdr:col>
      <xdr:colOff>0</xdr:colOff>
      <xdr:row>158</xdr:row>
      <xdr:rowOff>247650</xdr:rowOff>
    </xdr:to>
    <xdr:pic>
      <xdr:nvPicPr>
        <xdr:cNvPr id="109" name="Picture 108"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1905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158</xdr:row>
      <xdr:rowOff>0</xdr:rowOff>
    </xdr:from>
    <xdr:to>
      <xdr:col>28</xdr:col>
      <xdr:colOff>161925</xdr:colOff>
      <xdr:row>158</xdr:row>
      <xdr:rowOff>161925</xdr:rowOff>
    </xdr:to>
    <xdr:pic>
      <xdr:nvPicPr>
        <xdr:cNvPr id="110" name="Picture 109"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096000" y="19050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158</xdr:row>
      <xdr:rowOff>0</xdr:rowOff>
    </xdr:from>
    <xdr:to>
      <xdr:col>31</xdr:col>
      <xdr:colOff>285750</xdr:colOff>
      <xdr:row>158</xdr:row>
      <xdr:rowOff>247650</xdr:rowOff>
    </xdr:to>
    <xdr:pic>
      <xdr:nvPicPr>
        <xdr:cNvPr id="111" name="Picture 110"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924800" y="1905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158</xdr:row>
      <xdr:rowOff>0</xdr:rowOff>
    </xdr:from>
    <xdr:to>
      <xdr:col>32</xdr:col>
      <xdr:colOff>285750</xdr:colOff>
      <xdr:row>158</xdr:row>
      <xdr:rowOff>247650</xdr:rowOff>
    </xdr:to>
    <xdr:pic>
      <xdr:nvPicPr>
        <xdr:cNvPr id="112" name="Picture 111"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1905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295275</xdr:colOff>
      <xdr:row>158</xdr:row>
      <xdr:rowOff>0</xdr:rowOff>
    </xdr:from>
    <xdr:to>
      <xdr:col>32</xdr:col>
      <xdr:colOff>581025</xdr:colOff>
      <xdr:row>158</xdr:row>
      <xdr:rowOff>247650</xdr:rowOff>
    </xdr:to>
    <xdr:pic>
      <xdr:nvPicPr>
        <xdr:cNvPr id="113" name="Picture 112"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29675" y="1905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590550</xdr:colOff>
      <xdr:row>158</xdr:row>
      <xdr:rowOff>0</xdr:rowOff>
    </xdr:from>
    <xdr:to>
      <xdr:col>32</xdr:col>
      <xdr:colOff>876300</xdr:colOff>
      <xdr:row>158</xdr:row>
      <xdr:rowOff>247650</xdr:rowOff>
    </xdr:to>
    <xdr:pic>
      <xdr:nvPicPr>
        <xdr:cNvPr id="114" name="Picture 113"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124950" y="1905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155</xdr:row>
      <xdr:rowOff>0</xdr:rowOff>
    </xdr:from>
    <xdr:to>
      <xdr:col>1</xdr:col>
      <xdr:colOff>923925</xdr:colOff>
      <xdr:row>155</xdr:row>
      <xdr:rowOff>971550</xdr:rowOff>
    </xdr:to>
    <xdr:pic>
      <xdr:nvPicPr>
        <xdr:cNvPr id="115" name="Picture 114" descr="Squire"/>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0" y="19240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155</xdr:row>
      <xdr:rowOff>0</xdr:rowOff>
    </xdr:from>
    <xdr:to>
      <xdr:col>23</xdr:col>
      <xdr:colOff>0</xdr:colOff>
      <xdr:row>155</xdr:row>
      <xdr:rowOff>247650</xdr:rowOff>
    </xdr:to>
    <xdr:pic>
      <xdr:nvPicPr>
        <xdr:cNvPr id="116" name="Picture 115"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1924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155</xdr:row>
      <xdr:rowOff>0</xdr:rowOff>
    </xdr:from>
    <xdr:to>
      <xdr:col>28</xdr:col>
      <xdr:colOff>161925</xdr:colOff>
      <xdr:row>155</xdr:row>
      <xdr:rowOff>161925</xdr:rowOff>
    </xdr:to>
    <xdr:pic>
      <xdr:nvPicPr>
        <xdr:cNvPr id="117" name="Picture 116"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9240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156</xdr:row>
      <xdr:rowOff>0</xdr:rowOff>
    </xdr:from>
    <xdr:to>
      <xdr:col>1</xdr:col>
      <xdr:colOff>923925</xdr:colOff>
      <xdr:row>156</xdr:row>
      <xdr:rowOff>971550</xdr:rowOff>
    </xdr:to>
    <xdr:pic>
      <xdr:nvPicPr>
        <xdr:cNvPr id="118" name="Picture 117" descr="Zombie"/>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0" y="19431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156</xdr:row>
      <xdr:rowOff>0</xdr:rowOff>
    </xdr:from>
    <xdr:to>
      <xdr:col>23</xdr:col>
      <xdr:colOff>0</xdr:colOff>
      <xdr:row>156</xdr:row>
      <xdr:rowOff>247650</xdr:rowOff>
    </xdr:to>
    <xdr:pic>
      <xdr:nvPicPr>
        <xdr:cNvPr id="119" name="Picture 118"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1943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156</xdr:row>
      <xdr:rowOff>0</xdr:rowOff>
    </xdr:from>
    <xdr:to>
      <xdr:col>28</xdr:col>
      <xdr:colOff>161925</xdr:colOff>
      <xdr:row>156</xdr:row>
      <xdr:rowOff>161925</xdr:rowOff>
    </xdr:to>
    <xdr:pic>
      <xdr:nvPicPr>
        <xdr:cNvPr id="120" name="Picture 119"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9431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156</xdr:row>
      <xdr:rowOff>0</xdr:rowOff>
    </xdr:from>
    <xdr:to>
      <xdr:col>31</xdr:col>
      <xdr:colOff>285750</xdr:colOff>
      <xdr:row>156</xdr:row>
      <xdr:rowOff>247650</xdr:rowOff>
    </xdr:to>
    <xdr:pic>
      <xdr:nvPicPr>
        <xdr:cNvPr id="121" name="Picture 120"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1943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295275</xdr:colOff>
      <xdr:row>156</xdr:row>
      <xdr:rowOff>0</xdr:rowOff>
    </xdr:from>
    <xdr:to>
      <xdr:col>31</xdr:col>
      <xdr:colOff>581025</xdr:colOff>
      <xdr:row>156</xdr:row>
      <xdr:rowOff>247650</xdr:rowOff>
    </xdr:to>
    <xdr:pic>
      <xdr:nvPicPr>
        <xdr:cNvPr id="122" name="Picture 121"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20075" y="1943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590550</xdr:colOff>
      <xdr:row>156</xdr:row>
      <xdr:rowOff>0</xdr:rowOff>
    </xdr:from>
    <xdr:to>
      <xdr:col>31</xdr:col>
      <xdr:colOff>876300</xdr:colOff>
      <xdr:row>156</xdr:row>
      <xdr:rowOff>247650</xdr:rowOff>
    </xdr:to>
    <xdr:pic>
      <xdr:nvPicPr>
        <xdr:cNvPr id="123" name="Picture 122"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515350" y="1943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156</xdr:row>
      <xdr:rowOff>0</xdr:rowOff>
    </xdr:from>
    <xdr:to>
      <xdr:col>32</xdr:col>
      <xdr:colOff>285750</xdr:colOff>
      <xdr:row>156</xdr:row>
      <xdr:rowOff>247650</xdr:rowOff>
    </xdr:to>
    <xdr:pic>
      <xdr:nvPicPr>
        <xdr:cNvPr id="124" name="Picture 123"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1943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295275</xdr:colOff>
      <xdr:row>156</xdr:row>
      <xdr:rowOff>0</xdr:rowOff>
    </xdr:from>
    <xdr:to>
      <xdr:col>32</xdr:col>
      <xdr:colOff>581025</xdr:colOff>
      <xdr:row>156</xdr:row>
      <xdr:rowOff>247650</xdr:rowOff>
    </xdr:to>
    <xdr:pic>
      <xdr:nvPicPr>
        <xdr:cNvPr id="125" name="Picture 124"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829675" y="1943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590550</xdr:colOff>
      <xdr:row>156</xdr:row>
      <xdr:rowOff>0</xdr:rowOff>
    </xdr:from>
    <xdr:to>
      <xdr:col>32</xdr:col>
      <xdr:colOff>876300</xdr:colOff>
      <xdr:row>156</xdr:row>
      <xdr:rowOff>247650</xdr:rowOff>
    </xdr:to>
    <xdr:pic>
      <xdr:nvPicPr>
        <xdr:cNvPr id="126" name="Picture 125"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124950" y="1943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276225</xdr:colOff>
      <xdr:row>156</xdr:row>
      <xdr:rowOff>0</xdr:rowOff>
    </xdr:from>
    <xdr:to>
      <xdr:col>33</xdr:col>
      <xdr:colOff>561975</xdr:colOff>
      <xdr:row>156</xdr:row>
      <xdr:rowOff>247650</xdr:rowOff>
    </xdr:to>
    <xdr:pic>
      <xdr:nvPicPr>
        <xdr:cNvPr id="127" name="Picture 126"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420225" y="1943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137</xdr:row>
      <xdr:rowOff>0</xdr:rowOff>
    </xdr:from>
    <xdr:to>
      <xdr:col>1</xdr:col>
      <xdr:colOff>923925</xdr:colOff>
      <xdr:row>137</xdr:row>
      <xdr:rowOff>971550</xdr:rowOff>
    </xdr:to>
    <xdr:pic>
      <xdr:nvPicPr>
        <xdr:cNvPr id="128" name="Picture 127" descr="Arche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0" y="20193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137</xdr:row>
      <xdr:rowOff>0</xdr:rowOff>
    </xdr:from>
    <xdr:to>
      <xdr:col>23</xdr:col>
      <xdr:colOff>0</xdr:colOff>
      <xdr:row>137</xdr:row>
      <xdr:rowOff>247650</xdr:rowOff>
    </xdr:to>
    <xdr:pic>
      <xdr:nvPicPr>
        <xdr:cNvPr id="129" name="Picture 128"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20193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137</xdr:row>
      <xdr:rowOff>0</xdr:rowOff>
    </xdr:from>
    <xdr:to>
      <xdr:col>28</xdr:col>
      <xdr:colOff>161925</xdr:colOff>
      <xdr:row>137</xdr:row>
      <xdr:rowOff>161925</xdr:rowOff>
    </xdr:to>
    <xdr:pic>
      <xdr:nvPicPr>
        <xdr:cNvPr id="130" name="Picture 129"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20193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137</xdr:row>
      <xdr:rowOff>0</xdr:rowOff>
    </xdr:from>
    <xdr:to>
      <xdr:col>28</xdr:col>
      <xdr:colOff>333375</xdr:colOff>
      <xdr:row>137</xdr:row>
      <xdr:rowOff>161925</xdr:rowOff>
    </xdr:to>
    <xdr:pic>
      <xdr:nvPicPr>
        <xdr:cNvPr id="131" name="Picture 130"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20193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143</xdr:row>
      <xdr:rowOff>0</xdr:rowOff>
    </xdr:from>
    <xdr:to>
      <xdr:col>1</xdr:col>
      <xdr:colOff>923925</xdr:colOff>
      <xdr:row>143</xdr:row>
      <xdr:rowOff>971550</xdr:rowOff>
    </xdr:to>
    <xdr:pic>
      <xdr:nvPicPr>
        <xdr:cNvPr id="132" name="Picture 131" descr="Dark Arche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0" y="20383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143</xdr:row>
      <xdr:rowOff>0</xdr:rowOff>
    </xdr:from>
    <xdr:to>
      <xdr:col>23</xdr:col>
      <xdr:colOff>0</xdr:colOff>
      <xdr:row>143</xdr:row>
      <xdr:rowOff>247650</xdr:rowOff>
    </xdr:to>
    <xdr:pic>
      <xdr:nvPicPr>
        <xdr:cNvPr id="133" name="Picture 132"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2038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143</xdr:row>
      <xdr:rowOff>0</xdr:rowOff>
    </xdr:from>
    <xdr:to>
      <xdr:col>28</xdr:col>
      <xdr:colOff>161925</xdr:colOff>
      <xdr:row>143</xdr:row>
      <xdr:rowOff>161925</xdr:rowOff>
    </xdr:to>
    <xdr:pic>
      <xdr:nvPicPr>
        <xdr:cNvPr id="134" name="Picture 133"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2038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143</xdr:row>
      <xdr:rowOff>0</xdr:rowOff>
    </xdr:from>
    <xdr:to>
      <xdr:col>28</xdr:col>
      <xdr:colOff>333375</xdr:colOff>
      <xdr:row>143</xdr:row>
      <xdr:rowOff>161925</xdr:rowOff>
    </xdr:to>
    <xdr:pic>
      <xdr:nvPicPr>
        <xdr:cNvPr id="135" name="Picture 134"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2038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143</xdr:row>
      <xdr:rowOff>0</xdr:rowOff>
    </xdr:from>
    <xdr:to>
      <xdr:col>28</xdr:col>
      <xdr:colOff>504825</xdr:colOff>
      <xdr:row>143</xdr:row>
      <xdr:rowOff>161925</xdr:rowOff>
    </xdr:to>
    <xdr:pic>
      <xdr:nvPicPr>
        <xdr:cNvPr id="136" name="Picture 135"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438900" y="2038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135</xdr:row>
      <xdr:rowOff>0</xdr:rowOff>
    </xdr:from>
    <xdr:to>
      <xdr:col>1</xdr:col>
      <xdr:colOff>923925</xdr:colOff>
      <xdr:row>135</xdr:row>
      <xdr:rowOff>971550</xdr:rowOff>
    </xdr:to>
    <xdr:pic>
      <xdr:nvPicPr>
        <xdr:cNvPr id="137" name="Picture 136" descr="Dwarf Crossbow"/>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0" y="20764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135</xdr:row>
      <xdr:rowOff>0</xdr:rowOff>
    </xdr:from>
    <xdr:to>
      <xdr:col>23</xdr:col>
      <xdr:colOff>0</xdr:colOff>
      <xdr:row>135</xdr:row>
      <xdr:rowOff>247650</xdr:rowOff>
    </xdr:to>
    <xdr:pic>
      <xdr:nvPicPr>
        <xdr:cNvPr id="138" name="Picture 137"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20764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135</xdr:row>
      <xdr:rowOff>0</xdr:rowOff>
    </xdr:from>
    <xdr:to>
      <xdr:col>28</xdr:col>
      <xdr:colOff>161925</xdr:colOff>
      <xdr:row>135</xdr:row>
      <xdr:rowOff>161925</xdr:rowOff>
    </xdr:to>
    <xdr:pic>
      <xdr:nvPicPr>
        <xdr:cNvPr id="139" name="Picture 138"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20764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135</xdr:row>
      <xdr:rowOff>0</xdr:rowOff>
    </xdr:from>
    <xdr:to>
      <xdr:col>28</xdr:col>
      <xdr:colOff>333375</xdr:colOff>
      <xdr:row>135</xdr:row>
      <xdr:rowOff>161925</xdr:rowOff>
    </xdr:to>
    <xdr:pic>
      <xdr:nvPicPr>
        <xdr:cNvPr id="140" name="Picture 139"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20764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135</xdr:row>
      <xdr:rowOff>0</xdr:rowOff>
    </xdr:from>
    <xdr:to>
      <xdr:col>31</xdr:col>
      <xdr:colOff>285750</xdr:colOff>
      <xdr:row>135</xdr:row>
      <xdr:rowOff>247650</xdr:rowOff>
    </xdr:to>
    <xdr:pic>
      <xdr:nvPicPr>
        <xdr:cNvPr id="141" name="Picture 140"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20764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135</xdr:row>
      <xdr:rowOff>0</xdr:rowOff>
    </xdr:from>
    <xdr:to>
      <xdr:col>32</xdr:col>
      <xdr:colOff>285750</xdr:colOff>
      <xdr:row>135</xdr:row>
      <xdr:rowOff>247650</xdr:rowOff>
    </xdr:to>
    <xdr:pic>
      <xdr:nvPicPr>
        <xdr:cNvPr id="142" name="Picture 141"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20764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295275</xdr:colOff>
      <xdr:row>135</xdr:row>
      <xdr:rowOff>0</xdr:rowOff>
    </xdr:from>
    <xdr:to>
      <xdr:col>32</xdr:col>
      <xdr:colOff>581025</xdr:colOff>
      <xdr:row>135</xdr:row>
      <xdr:rowOff>247650</xdr:rowOff>
    </xdr:to>
    <xdr:pic>
      <xdr:nvPicPr>
        <xdr:cNvPr id="143" name="Picture 142"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829675" y="20764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590550</xdr:colOff>
      <xdr:row>135</xdr:row>
      <xdr:rowOff>0</xdr:rowOff>
    </xdr:from>
    <xdr:to>
      <xdr:col>32</xdr:col>
      <xdr:colOff>876300</xdr:colOff>
      <xdr:row>135</xdr:row>
      <xdr:rowOff>247650</xdr:rowOff>
    </xdr:to>
    <xdr:pic>
      <xdr:nvPicPr>
        <xdr:cNvPr id="144" name="Picture 143"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124950" y="20764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136</xdr:row>
      <xdr:rowOff>0</xdr:rowOff>
    </xdr:from>
    <xdr:to>
      <xdr:col>1</xdr:col>
      <xdr:colOff>923925</xdr:colOff>
      <xdr:row>136</xdr:row>
      <xdr:rowOff>971550</xdr:rowOff>
    </xdr:to>
    <xdr:pic>
      <xdr:nvPicPr>
        <xdr:cNvPr id="145" name="Picture 144" descr="Dwarven Smith"/>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0" y="21907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136</xdr:row>
      <xdr:rowOff>0</xdr:rowOff>
    </xdr:from>
    <xdr:to>
      <xdr:col>23</xdr:col>
      <xdr:colOff>0</xdr:colOff>
      <xdr:row>136</xdr:row>
      <xdr:rowOff>247650</xdr:rowOff>
    </xdr:to>
    <xdr:pic>
      <xdr:nvPicPr>
        <xdr:cNvPr id="146" name="Picture 145"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21907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136</xdr:row>
      <xdr:rowOff>0</xdr:rowOff>
    </xdr:from>
    <xdr:to>
      <xdr:col>28</xdr:col>
      <xdr:colOff>161925</xdr:colOff>
      <xdr:row>136</xdr:row>
      <xdr:rowOff>161925</xdr:rowOff>
    </xdr:to>
    <xdr:pic>
      <xdr:nvPicPr>
        <xdr:cNvPr id="147" name="Picture 146"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21907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136</xdr:row>
      <xdr:rowOff>0</xdr:rowOff>
    </xdr:from>
    <xdr:to>
      <xdr:col>28</xdr:col>
      <xdr:colOff>333375</xdr:colOff>
      <xdr:row>136</xdr:row>
      <xdr:rowOff>161925</xdr:rowOff>
    </xdr:to>
    <xdr:pic>
      <xdr:nvPicPr>
        <xdr:cNvPr id="148" name="Picture 147"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267450" y="21907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136</xdr:row>
      <xdr:rowOff>0</xdr:rowOff>
    </xdr:from>
    <xdr:to>
      <xdr:col>31</xdr:col>
      <xdr:colOff>285750</xdr:colOff>
      <xdr:row>136</xdr:row>
      <xdr:rowOff>247650</xdr:rowOff>
    </xdr:to>
    <xdr:pic>
      <xdr:nvPicPr>
        <xdr:cNvPr id="149" name="Picture 148"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21907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295275</xdr:colOff>
      <xdr:row>136</xdr:row>
      <xdr:rowOff>0</xdr:rowOff>
    </xdr:from>
    <xdr:to>
      <xdr:col>31</xdr:col>
      <xdr:colOff>581025</xdr:colOff>
      <xdr:row>136</xdr:row>
      <xdr:rowOff>247650</xdr:rowOff>
    </xdr:to>
    <xdr:pic>
      <xdr:nvPicPr>
        <xdr:cNvPr id="150" name="Picture 149"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220075" y="21907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590550</xdr:colOff>
      <xdr:row>136</xdr:row>
      <xdr:rowOff>0</xdr:rowOff>
    </xdr:from>
    <xdr:to>
      <xdr:col>31</xdr:col>
      <xdr:colOff>876300</xdr:colOff>
      <xdr:row>136</xdr:row>
      <xdr:rowOff>247650</xdr:rowOff>
    </xdr:to>
    <xdr:pic>
      <xdr:nvPicPr>
        <xdr:cNvPr id="151" name="Picture 150"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515350" y="21907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140</xdr:row>
      <xdr:rowOff>0</xdr:rowOff>
    </xdr:from>
    <xdr:to>
      <xdr:col>1</xdr:col>
      <xdr:colOff>923925</xdr:colOff>
      <xdr:row>140</xdr:row>
      <xdr:rowOff>971550</xdr:rowOff>
    </xdr:to>
    <xdr:pic>
      <xdr:nvPicPr>
        <xdr:cNvPr id="152" name="Picture 151" descr="Faerie Dragon"/>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0" y="22860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140</xdr:row>
      <xdr:rowOff>0</xdr:rowOff>
    </xdr:from>
    <xdr:to>
      <xdr:col>23</xdr:col>
      <xdr:colOff>0</xdr:colOff>
      <xdr:row>140</xdr:row>
      <xdr:rowOff>247650</xdr:rowOff>
    </xdr:to>
    <xdr:pic>
      <xdr:nvPicPr>
        <xdr:cNvPr id="153" name="Picture 152"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0" y="2286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140</xdr:row>
      <xdr:rowOff>0</xdr:rowOff>
    </xdr:from>
    <xdr:to>
      <xdr:col>28</xdr:col>
      <xdr:colOff>161925</xdr:colOff>
      <xdr:row>140</xdr:row>
      <xdr:rowOff>161925</xdr:rowOff>
    </xdr:to>
    <xdr:pic>
      <xdr:nvPicPr>
        <xdr:cNvPr id="154" name="Picture 153"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22860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140</xdr:row>
      <xdr:rowOff>0</xdr:rowOff>
    </xdr:from>
    <xdr:to>
      <xdr:col>28</xdr:col>
      <xdr:colOff>333375</xdr:colOff>
      <xdr:row>140</xdr:row>
      <xdr:rowOff>161925</xdr:rowOff>
    </xdr:to>
    <xdr:pic>
      <xdr:nvPicPr>
        <xdr:cNvPr id="155" name="Picture 154"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22860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140</xdr:row>
      <xdr:rowOff>0</xdr:rowOff>
    </xdr:from>
    <xdr:to>
      <xdr:col>28</xdr:col>
      <xdr:colOff>504825</xdr:colOff>
      <xdr:row>140</xdr:row>
      <xdr:rowOff>161925</xdr:rowOff>
    </xdr:to>
    <xdr:pic>
      <xdr:nvPicPr>
        <xdr:cNvPr id="156" name="Picture 155"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438900" y="22860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140</xdr:row>
      <xdr:rowOff>0</xdr:rowOff>
    </xdr:from>
    <xdr:to>
      <xdr:col>31</xdr:col>
      <xdr:colOff>285750</xdr:colOff>
      <xdr:row>140</xdr:row>
      <xdr:rowOff>247650</xdr:rowOff>
    </xdr:to>
    <xdr:pic>
      <xdr:nvPicPr>
        <xdr:cNvPr id="157" name="Picture 156"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2286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140</xdr:row>
      <xdr:rowOff>0</xdr:rowOff>
    </xdr:from>
    <xdr:to>
      <xdr:col>32</xdr:col>
      <xdr:colOff>285750</xdr:colOff>
      <xdr:row>140</xdr:row>
      <xdr:rowOff>247650</xdr:rowOff>
    </xdr:to>
    <xdr:pic>
      <xdr:nvPicPr>
        <xdr:cNvPr id="158" name="Picture 157"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2286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295275</xdr:colOff>
      <xdr:row>140</xdr:row>
      <xdr:rowOff>0</xdr:rowOff>
    </xdr:from>
    <xdr:to>
      <xdr:col>32</xdr:col>
      <xdr:colOff>581025</xdr:colOff>
      <xdr:row>140</xdr:row>
      <xdr:rowOff>247650</xdr:rowOff>
    </xdr:to>
    <xdr:pic>
      <xdr:nvPicPr>
        <xdr:cNvPr id="159" name="Picture 158"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29675" y="2286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590550</xdr:colOff>
      <xdr:row>140</xdr:row>
      <xdr:rowOff>0</xdr:rowOff>
    </xdr:from>
    <xdr:to>
      <xdr:col>32</xdr:col>
      <xdr:colOff>876300</xdr:colOff>
      <xdr:row>140</xdr:row>
      <xdr:rowOff>247650</xdr:rowOff>
    </xdr:to>
    <xdr:pic>
      <xdr:nvPicPr>
        <xdr:cNvPr id="160" name="Picture 159"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124950" y="2286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145</xdr:row>
      <xdr:rowOff>0</xdr:rowOff>
    </xdr:from>
    <xdr:to>
      <xdr:col>1</xdr:col>
      <xdr:colOff>923925</xdr:colOff>
      <xdr:row>145</xdr:row>
      <xdr:rowOff>971550</xdr:rowOff>
    </xdr:to>
    <xdr:pic>
      <xdr:nvPicPr>
        <xdr:cNvPr id="161" name="Picture 160" descr="Firebat"/>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0" y="23241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145</xdr:row>
      <xdr:rowOff>0</xdr:rowOff>
    </xdr:from>
    <xdr:to>
      <xdr:col>23</xdr:col>
      <xdr:colOff>0</xdr:colOff>
      <xdr:row>145</xdr:row>
      <xdr:rowOff>247650</xdr:rowOff>
    </xdr:to>
    <xdr:pic>
      <xdr:nvPicPr>
        <xdr:cNvPr id="162" name="Picture 161"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0" y="2324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145</xdr:row>
      <xdr:rowOff>0</xdr:rowOff>
    </xdr:from>
    <xdr:to>
      <xdr:col>28</xdr:col>
      <xdr:colOff>161925</xdr:colOff>
      <xdr:row>145</xdr:row>
      <xdr:rowOff>161925</xdr:rowOff>
    </xdr:to>
    <xdr:pic>
      <xdr:nvPicPr>
        <xdr:cNvPr id="163" name="Picture 162"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23241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145</xdr:row>
      <xdr:rowOff>0</xdr:rowOff>
    </xdr:from>
    <xdr:to>
      <xdr:col>28</xdr:col>
      <xdr:colOff>333375</xdr:colOff>
      <xdr:row>145</xdr:row>
      <xdr:rowOff>161925</xdr:rowOff>
    </xdr:to>
    <xdr:pic>
      <xdr:nvPicPr>
        <xdr:cNvPr id="164" name="Picture 163"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23241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145</xdr:row>
      <xdr:rowOff>0</xdr:rowOff>
    </xdr:from>
    <xdr:to>
      <xdr:col>31</xdr:col>
      <xdr:colOff>285750</xdr:colOff>
      <xdr:row>145</xdr:row>
      <xdr:rowOff>247650</xdr:rowOff>
    </xdr:to>
    <xdr:pic>
      <xdr:nvPicPr>
        <xdr:cNvPr id="165" name="Picture 164"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2324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145</xdr:row>
      <xdr:rowOff>0</xdr:rowOff>
    </xdr:from>
    <xdr:to>
      <xdr:col>32</xdr:col>
      <xdr:colOff>285750</xdr:colOff>
      <xdr:row>145</xdr:row>
      <xdr:rowOff>247650</xdr:rowOff>
    </xdr:to>
    <xdr:pic>
      <xdr:nvPicPr>
        <xdr:cNvPr id="166" name="Picture 165"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534400" y="2324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138</xdr:row>
      <xdr:rowOff>0</xdr:rowOff>
    </xdr:from>
    <xdr:to>
      <xdr:col>1</xdr:col>
      <xdr:colOff>923925</xdr:colOff>
      <xdr:row>138</xdr:row>
      <xdr:rowOff>971550</xdr:rowOff>
    </xdr:to>
    <xdr:pic>
      <xdr:nvPicPr>
        <xdr:cNvPr id="167" name="Picture 166" descr="Leprechaun"/>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0" y="23431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138</xdr:row>
      <xdr:rowOff>0</xdr:rowOff>
    </xdr:from>
    <xdr:to>
      <xdr:col>23</xdr:col>
      <xdr:colOff>0</xdr:colOff>
      <xdr:row>138</xdr:row>
      <xdr:rowOff>247650</xdr:rowOff>
    </xdr:to>
    <xdr:pic>
      <xdr:nvPicPr>
        <xdr:cNvPr id="168" name="Picture 167"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048000" y="23431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138</xdr:row>
      <xdr:rowOff>0</xdr:rowOff>
    </xdr:from>
    <xdr:to>
      <xdr:col>28</xdr:col>
      <xdr:colOff>161925</xdr:colOff>
      <xdr:row>138</xdr:row>
      <xdr:rowOff>161925</xdr:rowOff>
    </xdr:to>
    <xdr:pic>
      <xdr:nvPicPr>
        <xdr:cNvPr id="169" name="Picture 168"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096000" y="23431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138</xdr:row>
      <xdr:rowOff>0</xdr:rowOff>
    </xdr:from>
    <xdr:to>
      <xdr:col>31</xdr:col>
      <xdr:colOff>285750</xdr:colOff>
      <xdr:row>138</xdr:row>
      <xdr:rowOff>247650</xdr:rowOff>
    </xdr:to>
    <xdr:pic>
      <xdr:nvPicPr>
        <xdr:cNvPr id="170" name="Picture 169"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924800" y="23431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139</xdr:row>
      <xdr:rowOff>0</xdr:rowOff>
    </xdr:from>
    <xdr:to>
      <xdr:col>1</xdr:col>
      <xdr:colOff>923925</xdr:colOff>
      <xdr:row>139</xdr:row>
      <xdr:rowOff>971550</xdr:rowOff>
    </xdr:to>
    <xdr:pic>
      <xdr:nvPicPr>
        <xdr:cNvPr id="171" name="Picture 170" descr="Phoenix"/>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0" y="24193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139</xdr:row>
      <xdr:rowOff>0</xdr:rowOff>
    </xdr:from>
    <xdr:to>
      <xdr:col>23</xdr:col>
      <xdr:colOff>0</xdr:colOff>
      <xdr:row>139</xdr:row>
      <xdr:rowOff>247650</xdr:rowOff>
    </xdr:to>
    <xdr:pic>
      <xdr:nvPicPr>
        <xdr:cNvPr id="172" name="Picture 171"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0" y="2419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139</xdr:row>
      <xdr:rowOff>0</xdr:rowOff>
    </xdr:from>
    <xdr:to>
      <xdr:col>28</xdr:col>
      <xdr:colOff>161925</xdr:colOff>
      <xdr:row>139</xdr:row>
      <xdr:rowOff>161925</xdr:rowOff>
    </xdr:to>
    <xdr:pic>
      <xdr:nvPicPr>
        <xdr:cNvPr id="173" name="Picture 172"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2419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139</xdr:row>
      <xdr:rowOff>0</xdr:rowOff>
    </xdr:from>
    <xdr:to>
      <xdr:col>28</xdr:col>
      <xdr:colOff>333375</xdr:colOff>
      <xdr:row>139</xdr:row>
      <xdr:rowOff>161925</xdr:rowOff>
    </xdr:to>
    <xdr:pic>
      <xdr:nvPicPr>
        <xdr:cNvPr id="174" name="Picture 173"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2419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139</xdr:row>
      <xdr:rowOff>0</xdr:rowOff>
    </xdr:from>
    <xdr:to>
      <xdr:col>31</xdr:col>
      <xdr:colOff>285750</xdr:colOff>
      <xdr:row>139</xdr:row>
      <xdr:rowOff>247650</xdr:rowOff>
    </xdr:to>
    <xdr:pic>
      <xdr:nvPicPr>
        <xdr:cNvPr id="175" name="Picture 174"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2419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144</xdr:row>
      <xdr:rowOff>0</xdr:rowOff>
    </xdr:from>
    <xdr:to>
      <xdr:col>1</xdr:col>
      <xdr:colOff>923925</xdr:colOff>
      <xdr:row>144</xdr:row>
      <xdr:rowOff>971550</xdr:rowOff>
    </xdr:to>
    <xdr:pic>
      <xdr:nvPicPr>
        <xdr:cNvPr id="176" name="Picture 175" descr="Pixie"/>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0" y="24574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144</xdr:row>
      <xdr:rowOff>0</xdr:rowOff>
    </xdr:from>
    <xdr:to>
      <xdr:col>23</xdr:col>
      <xdr:colOff>0</xdr:colOff>
      <xdr:row>144</xdr:row>
      <xdr:rowOff>247650</xdr:rowOff>
    </xdr:to>
    <xdr:pic>
      <xdr:nvPicPr>
        <xdr:cNvPr id="177" name="Picture 176"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048000" y="24574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144</xdr:row>
      <xdr:rowOff>0</xdr:rowOff>
    </xdr:from>
    <xdr:to>
      <xdr:col>28</xdr:col>
      <xdr:colOff>161925</xdr:colOff>
      <xdr:row>144</xdr:row>
      <xdr:rowOff>161925</xdr:rowOff>
    </xdr:to>
    <xdr:pic>
      <xdr:nvPicPr>
        <xdr:cNvPr id="178" name="Picture 177"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096000" y="24574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144</xdr:row>
      <xdr:rowOff>0</xdr:rowOff>
    </xdr:from>
    <xdr:to>
      <xdr:col>31</xdr:col>
      <xdr:colOff>285750</xdr:colOff>
      <xdr:row>144</xdr:row>
      <xdr:rowOff>247650</xdr:rowOff>
    </xdr:to>
    <xdr:pic>
      <xdr:nvPicPr>
        <xdr:cNvPr id="179" name="Picture 178"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924800" y="24574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141</xdr:row>
      <xdr:rowOff>0</xdr:rowOff>
    </xdr:from>
    <xdr:to>
      <xdr:col>1</xdr:col>
      <xdr:colOff>923925</xdr:colOff>
      <xdr:row>141</xdr:row>
      <xdr:rowOff>971550</xdr:rowOff>
    </xdr:to>
    <xdr:pic>
      <xdr:nvPicPr>
        <xdr:cNvPr id="180" name="Picture 179" descr="Slime"/>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0" y="24765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141</xdr:row>
      <xdr:rowOff>0</xdr:rowOff>
    </xdr:from>
    <xdr:to>
      <xdr:col>23</xdr:col>
      <xdr:colOff>0</xdr:colOff>
      <xdr:row>141</xdr:row>
      <xdr:rowOff>247650</xdr:rowOff>
    </xdr:to>
    <xdr:pic>
      <xdr:nvPicPr>
        <xdr:cNvPr id="181" name="Picture 180"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24765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141</xdr:row>
      <xdr:rowOff>0</xdr:rowOff>
    </xdr:from>
    <xdr:to>
      <xdr:col>28</xdr:col>
      <xdr:colOff>161925</xdr:colOff>
      <xdr:row>141</xdr:row>
      <xdr:rowOff>161925</xdr:rowOff>
    </xdr:to>
    <xdr:pic>
      <xdr:nvPicPr>
        <xdr:cNvPr id="182" name="Picture 181"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24765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141</xdr:row>
      <xdr:rowOff>0</xdr:rowOff>
    </xdr:from>
    <xdr:to>
      <xdr:col>28</xdr:col>
      <xdr:colOff>333375</xdr:colOff>
      <xdr:row>141</xdr:row>
      <xdr:rowOff>161925</xdr:rowOff>
    </xdr:to>
    <xdr:pic>
      <xdr:nvPicPr>
        <xdr:cNvPr id="183" name="Picture 182"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24765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141</xdr:row>
      <xdr:rowOff>0</xdr:rowOff>
    </xdr:from>
    <xdr:to>
      <xdr:col>32</xdr:col>
      <xdr:colOff>285750</xdr:colOff>
      <xdr:row>141</xdr:row>
      <xdr:rowOff>247650</xdr:rowOff>
    </xdr:to>
    <xdr:pic>
      <xdr:nvPicPr>
        <xdr:cNvPr id="184" name="Picture 183"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534400" y="24765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142</xdr:row>
      <xdr:rowOff>0</xdr:rowOff>
    </xdr:from>
    <xdr:to>
      <xdr:col>1</xdr:col>
      <xdr:colOff>923925</xdr:colOff>
      <xdr:row>142</xdr:row>
      <xdr:rowOff>971550</xdr:rowOff>
    </xdr:to>
    <xdr:pic>
      <xdr:nvPicPr>
        <xdr:cNvPr id="185" name="Picture 184" descr="Spide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0" y="24955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142</xdr:row>
      <xdr:rowOff>0</xdr:rowOff>
    </xdr:from>
    <xdr:to>
      <xdr:col>23</xdr:col>
      <xdr:colOff>0</xdr:colOff>
      <xdr:row>142</xdr:row>
      <xdr:rowOff>247650</xdr:rowOff>
    </xdr:to>
    <xdr:pic>
      <xdr:nvPicPr>
        <xdr:cNvPr id="186" name="Picture 185"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24955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142</xdr:row>
      <xdr:rowOff>0</xdr:rowOff>
    </xdr:from>
    <xdr:to>
      <xdr:col>28</xdr:col>
      <xdr:colOff>161925</xdr:colOff>
      <xdr:row>142</xdr:row>
      <xdr:rowOff>161925</xdr:rowOff>
    </xdr:to>
    <xdr:pic>
      <xdr:nvPicPr>
        <xdr:cNvPr id="187" name="Picture 186"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096000" y="24955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146</xdr:row>
      <xdr:rowOff>0</xdr:rowOff>
    </xdr:from>
    <xdr:to>
      <xdr:col>1</xdr:col>
      <xdr:colOff>923925</xdr:colOff>
      <xdr:row>146</xdr:row>
      <xdr:rowOff>971550</xdr:rowOff>
    </xdr:to>
    <xdr:pic>
      <xdr:nvPicPr>
        <xdr:cNvPr id="188" name="Picture 187" descr="Wasp"/>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0" y="25336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146</xdr:row>
      <xdr:rowOff>0</xdr:rowOff>
    </xdr:from>
    <xdr:to>
      <xdr:col>23</xdr:col>
      <xdr:colOff>0</xdr:colOff>
      <xdr:row>146</xdr:row>
      <xdr:rowOff>247650</xdr:rowOff>
    </xdr:to>
    <xdr:pic>
      <xdr:nvPicPr>
        <xdr:cNvPr id="189" name="Picture 188"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2533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146</xdr:row>
      <xdr:rowOff>0</xdr:rowOff>
    </xdr:from>
    <xdr:to>
      <xdr:col>28</xdr:col>
      <xdr:colOff>161925</xdr:colOff>
      <xdr:row>146</xdr:row>
      <xdr:rowOff>161925</xdr:rowOff>
    </xdr:to>
    <xdr:pic>
      <xdr:nvPicPr>
        <xdr:cNvPr id="190" name="Picture 189"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25336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146</xdr:row>
      <xdr:rowOff>0</xdr:rowOff>
    </xdr:from>
    <xdr:to>
      <xdr:col>28</xdr:col>
      <xdr:colOff>333375</xdr:colOff>
      <xdr:row>146</xdr:row>
      <xdr:rowOff>161925</xdr:rowOff>
    </xdr:to>
    <xdr:pic>
      <xdr:nvPicPr>
        <xdr:cNvPr id="191" name="Picture 190"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25336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146</xdr:row>
      <xdr:rowOff>0</xdr:rowOff>
    </xdr:from>
    <xdr:to>
      <xdr:col>32</xdr:col>
      <xdr:colOff>285750</xdr:colOff>
      <xdr:row>146</xdr:row>
      <xdr:rowOff>247650</xdr:rowOff>
    </xdr:to>
    <xdr:pic>
      <xdr:nvPicPr>
        <xdr:cNvPr id="192" name="Picture 191"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2533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126</xdr:row>
      <xdr:rowOff>0</xdr:rowOff>
    </xdr:from>
    <xdr:to>
      <xdr:col>1</xdr:col>
      <xdr:colOff>923925</xdr:colOff>
      <xdr:row>126</xdr:row>
      <xdr:rowOff>971550</xdr:rowOff>
    </xdr:to>
    <xdr:pic>
      <xdr:nvPicPr>
        <xdr:cNvPr id="193" name="Picture 192" descr="Elven Hunte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0" y="25908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126</xdr:row>
      <xdr:rowOff>0</xdr:rowOff>
    </xdr:from>
    <xdr:to>
      <xdr:col>23</xdr:col>
      <xdr:colOff>0</xdr:colOff>
      <xdr:row>126</xdr:row>
      <xdr:rowOff>247650</xdr:rowOff>
    </xdr:to>
    <xdr:pic>
      <xdr:nvPicPr>
        <xdr:cNvPr id="194" name="Picture 193"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2590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126</xdr:row>
      <xdr:rowOff>0</xdr:rowOff>
    </xdr:from>
    <xdr:to>
      <xdr:col>28</xdr:col>
      <xdr:colOff>161925</xdr:colOff>
      <xdr:row>126</xdr:row>
      <xdr:rowOff>161925</xdr:rowOff>
    </xdr:to>
    <xdr:pic>
      <xdr:nvPicPr>
        <xdr:cNvPr id="195" name="Picture 194"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25908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126</xdr:row>
      <xdr:rowOff>0</xdr:rowOff>
    </xdr:from>
    <xdr:to>
      <xdr:col>28</xdr:col>
      <xdr:colOff>333375</xdr:colOff>
      <xdr:row>126</xdr:row>
      <xdr:rowOff>161925</xdr:rowOff>
    </xdr:to>
    <xdr:pic>
      <xdr:nvPicPr>
        <xdr:cNvPr id="196" name="Picture 195"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25908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126</xdr:row>
      <xdr:rowOff>0</xdr:rowOff>
    </xdr:from>
    <xdr:to>
      <xdr:col>32</xdr:col>
      <xdr:colOff>285750</xdr:colOff>
      <xdr:row>126</xdr:row>
      <xdr:rowOff>247650</xdr:rowOff>
    </xdr:to>
    <xdr:pic>
      <xdr:nvPicPr>
        <xdr:cNvPr id="197" name="Picture 196"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2590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128</xdr:row>
      <xdr:rowOff>0</xdr:rowOff>
    </xdr:from>
    <xdr:to>
      <xdr:col>1</xdr:col>
      <xdr:colOff>923925</xdr:colOff>
      <xdr:row>128</xdr:row>
      <xdr:rowOff>971550</xdr:rowOff>
    </xdr:to>
    <xdr:pic>
      <xdr:nvPicPr>
        <xdr:cNvPr id="198" name="Picture 197" descr="Gaze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0" y="26289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128</xdr:row>
      <xdr:rowOff>0</xdr:rowOff>
    </xdr:from>
    <xdr:to>
      <xdr:col>23</xdr:col>
      <xdr:colOff>0</xdr:colOff>
      <xdr:row>128</xdr:row>
      <xdr:rowOff>247650</xdr:rowOff>
    </xdr:to>
    <xdr:pic>
      <xdr:nvPicPr>
        <xdr:cNvPr id="199" name="Picture 198" descr="http://warlordsbattlecry.free.fr/image/jeu/icone/Electricite.gif"/>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048000" y="26289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128</xdr:row>
      <xdr:rowOff>0</xdr:rowOff>
    </xdr:from>
    <xdr:to>
      <xdr:col>28</xdr:col>
      <xdr:colOff>161925</xdr:colOff>
      <xdr:row>128</xdr:row>
      <xdr:rowOff>161925</xdr:rowOff>
    </xdr:to>
    <xdr:pic>
      <xdr:nvPicPr>
        <xdr:cNvPr id="200" name="Picture 199"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26289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128</xdr:row>
      <xdr:rowOff>0</xdr:rowOff>
    </xdr:from>
    <xdr:to>
      <xdr:col>28</xdr:col>
      <xdr:colOff>333375</xdr:colOff>
      <xdr:row>128</xdr:row>
      <xdr:rowOff>161925</xdr:rowOff>
    </xdr:to>
    <xdr:pic>
      <xdr:nvPicPr>
        <xdr:cNvPr id="201" name="Picture 200"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26289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134</xdr:row>
      <xdr:rowOff>0</xdr:rowOff>
    </xdr:from>
    <xdr:to>
      <xdr:col>1</xdr:col>
      <xdr:colOff>923925</xdr:colOff>
      <xdr:row>134</xdr:row>
      <xdr:rowOff>971550</xdr:rowOff>
    </xdr:to>
    <xdr:pic>
      <xdr:nvPicPr>
        <xdr:cNvPr id="202" name="Picture 201" descr="Gladewarden"/>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0" y="26479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134</xdr:row>
      <xdr:rowOff>0</xdr:rowOff>
    </xdr:from>
    <xdr:to>
      <xdr:col>23</xdr:col>
      <xdr:colOff>0</xdr:colOff>
      <xdr:row>134</xdr:row>
      <xdr:rowOff>247650</xdr:rowOff>
    </xdr:to>
    <xdr:pic>
      <xdr:nvPicPr>
        <xdr:cNvPr id="203" name="Picture 202"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26479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134</xdr:row>
      <xdr:rowOff>0</xdr:rowOff>
    </xdr:from>
    <xdr:to>
      <xdr:col>28</xdr:col>
      <xdr:colOff>161925</xdr:colOff>
      <xdr:row>134</xdr:row>
      <xdr:rowOff>161925</xdr:rowOff>
    </xdr:to>
    <xdr:pic>
      <xdr:nvPicPr>
        <xdr:cNvPr id="204" name="Picture 203"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26479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134</xdr:row>
      <xdr:rowOff>0</xdr:rowOff>
    </xdr:from>
    <xdr:to>
      <xdr:col>28</xdr:col>
      <xdr:colOff>333375</xdr:colOff>
      <xdr:row>134</xdr:row>
      <xdr:rowOff>161925</xdr:rowOff>
    </xdr:to>
    <xdr:pic>
      <xdr:nvPicPr>
        <xdr:cNvPr id="205" name="Picture 204"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26479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132</xdr:row>
      <xdr:rowOff>0</xdr:rowOff>
    </xdr:from>
    <xdr:to>
      <xdr:col>1</xdr:col>
      <xdr:colOff>923925</xdr:colOff>
      <xdr:row>132</xdr:row>
      <xdr:rowOff>971550</xdr:rowOff>
    </xdr:to>
    <xdr:pic>
      <xdr:nvPicPr>
        <xdr:cNvPr id="206" name="Picture 205" descr="Husk"/>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0" y="26860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132</xdr:row>
      <xdr:rowOff>0</xdr:rowOff>
    </xdr:from>
    <xdr:to>
      <xdr:col>23</xdr:col>
      <xdr:colOff>0</xdr:colOff>
      <xdr:row>132</xdr:row>
      <xdr:rowOff>247650</xdr:rowOff>
    </xdr:to>
    <xdr:pic>
      <xdr:nvPicPr>
        <xdr:cNvPr id="207" name="Picture 206"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2686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132</xdr:row>
      <xdr:rowOff>0</xdr:rowOff>
    </xdr:from>
    <xdr:to>
      <xdr:col>28</xdr:col>
      <xdr:colOff>161925</xdr:colOff>
      <xdr:row>132</xdr:row>
      <xdr:rowOff>161925</xdr:rowOff>
    </xdr:to>
    <xdr:pic>
      <xdr:nvPicPr>
        <xdr:cNvPr id="208" name="Picture 207"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26860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132</xdr:row>
      <xdr:rowOff>0</xdr:rowOff>
    </xdr:from>
    <xdr:to>
      <xdr:col>31</xdr:col>
      <xdr:colOff>285750</xdr:colOff>
      <xdr:row>132</xdr:row>
      <xdr:rowOff>247650</xdr:rowOff>
    </xdr:to>
    <xdr:pic>
      <xdr:nvPicPr>
        <xdr:cNvPr id="209" name="Picture 208"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2686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132</xdr:row>
      <xdr:rowOff>0</xdr:rowOff>
    </xdr:from>
    <xdr:to>
      <xdr:col>32</xdr:col>
      <xdr:colOff>285750</xdr:colOff>
      <xdr:row>132</xdr:row>
      <xdr:rowOff>247650</xdr:rowOff>
    </xdr:to>
    <xdr:pic>
      <xdr:nvPicPr>
        <xdr:cNvPr id="210" name="Picture 209"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534400" y="2686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131</xdr:row>
      <xdr:rowOff>0</xdr:rowOff>
    </xdr:from>
    <xdr:to>
      <xdr:col>1</xdr:col>
      <xdr:colOff>923925</xdr:colOff>
      <xdr:row>131</xdr:row>
      <xdr:rowOff>971550</xdr:rowOff>
    </xdr:to>
    <xdr:pic>
      <xdr:nvPicPr>
        <xdr:cNvPr id="211" name="Picture 210" descr="Longbow"/>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0" y="27432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131</xdr:row>
      <xdr:rowOff>0</xdr:rowOff>
    </xdr:from>
    <xdr:to>
      <xdr:col>23</xdr:col>
      <xdr:colOff>0</xdr:colOff>
      <xdr:row>131</xdr:row>
      <xdr:rowOff>247650</xdr:rowOff>
    </xdr:to>
    <xdr:pic>
      <xdr:nvPicPr>
        <xdr:cNvPr id="212" name="Picture 211"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2743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131</xdr:row>
      <xdr:rowOff>0</xdr:rowOff>
    </xdr:from>
    <xdr:to>
      <xdr:col>28</xdr:col>
      <xdr:colOff>161925</xdr:colOff>
      <xdr:row>131</xdr:row>
      <xdr:rowOff>161925</xdr:rowOff>
    </xdr:to>
    <xdr:pic>
      <xdr:nvPicPr>
        <xdr:cNvPr id="213" name="Picture 212"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27432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131</xdr:row>
      <xdr:rowOff>0</xdr:rowOff>
    </xdr:from>
    <xdr:to>
      <xdr:col>28</xdr:col>
      <xdr:colOff>333375</xdr:colOff>
      <xdr:row>131</xdr:row>
      <xdr:rowOff>161925</xdr:rowOff>
    </xdr:to>
    <xdr:pic>
      <xdr:nvPicPr>
        <xdr:cNvPr id="214" name="Picture 213"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27432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131</xdr:row>
      <xdr:rowOff>0</xdr:rowOff>
    </xdr:from>
    <xdr:to>
      <xdr:col>31</xdr:col>
      <xdr:colOff>285750</xdr:colOff>
      <xdr:row>131</xdr:row>
      <xdr:rowOff>247650</xdr:rowOff>
    </xdr:to>
    <xdr:pic>
      <xdr:nvPicPr>
        <xdr:cNvPr id="215" name="Picture 214"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924800" y="2743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131</xdr:row>
      <xdr:rowOff>0</xdr:rowOff>
    </xdr:from>
    <xdr:to>
      <xdr:col>32</xdr:col>
      <xdr:colOff>285750</xdr:colOff>
      <xdr:row>131</xdr:row>
      <xdr:rowOff>247650</xdr:rowOff>
    </xdr:to>
    <xdr:pic>
      <xdr:nvPicPr>
        <xdr:cNvPr id="216" name="Picture 215"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2743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127</xdr:row>
      <xdr:rowOff>0</xdr:rowOff>
    </xdr:from>
    <xdr:to>
      <xdr:col>1</xdr:col>
      <xdr:colOff>923925</xdr:colOff>
      <xdr:row>127</xdr:row>
      <xdr:rowOff>971550</xdr:rowOff>
    </xdr:to>
    <xdr:pic>
      <xdr:nvPicPr>
        <xdr:cNvPr id="217" name="Picture 216" descr="Manticore"/>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0" y="27622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127</xdr:row>
      <xdr:rowOff>0</xdr:rowOff>
    </xdr:from>
    <xdr:to>
      <xdr:col>23</xdr:col>
      <xdr:colOff>0</xdr:colOff>
      <xdr:row>127</xdr:row>
      <xdr:rowOff>247650</xdr:rowOff>
    </xdr:to>
    <xdr:pic>
      <xdr:nvPicPr>
        <xdr:cNvPr id="218" name="Picture 217"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2762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127</xdr:row>
      <xdr:rowOff>0</xdr:rowOff>
    </xdr:from>
    <xdr:to>
      <xdr:col>28</xdr:col>
      <xdr:colOff>161925</xdr:colOff>
      <xdr:row>127</xdr:row>
      <xdr:rowOff>161925</xdr:rowOff>
    </xdr:to>
    <xdr:pic>
      <xdr:nvPicPr>
        <xdr:cNvPr id="219" name="Picture 218"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27622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127</xdr:row>
      <xdr:rowOff>0</xdr:rowOff>
    </xdr:from>
    <xdr:to>
      <xdr:col>28</xdr:col>
      <xdr:colOff>333375</xdr:colOff>
      <xdr:row>127</xdr:row>
      <xdr:rowOff>161925</xdr:rowOff>
    </xdr:to>
    <xdr:pic>
      <xdr:nvPicPr>
        <xdr:cNvPr id="220" name="Picture 219"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27622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127</xdr:row>
      <xdr:rowOff>0</xdr:rowOff>
    </xdr:from>
    <xdr:to>
      <xdr:col>31</xdr:col>
      <xdr:colOff>285750</xdr:colOff>
      <xdr:row>127</xdr:row>
      <xdr:rowOff>247650</xdr:rowOff>
    </xdr:to>
    <xdr:pic>
      <xdr:nvPicPr>
        <xdr:cNvPr id="221" name="Picture 220"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2762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127</xdr:row>
      <xdr:rowOff>0</xdr:rowOff>
    </xdr:from>
    <xdr:to>
      <xdr:col>32</xdr:col>
      <xdr:colOff>285750</xdr:colOff>
      <xdr:row>127</xdr:row>
      <xdr:rowOff>247650</xdr:rowOff>
    </xdr:to>
    <xdr:pic>
      <xdr:nvPicPr>
        <xdr:cNvPr id="222" name="Picture 221"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2762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129</xdr:row>
      <xdr:rowOff>0</xdr:rowOff>
    </xdr:from>
    <xdr:to>
      <xdr:col>1</xdr:col>
      <xdr:colOff>923925</xdr:colOff>
      <xdr:row>129</xdr:row>
      <xdr:rowOff>971550</xdr:rowOff>
    </xdr:to>
    <xdr:pic>
      <xdr:nvPicPr>
        <xdr:cNvPr id="223" name="Picture 222" descr="Orc"/>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0" y="29718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129</xdr:row>
      <xdr:rowOff>0</xdr:rowOff>
    </xdr:from>
    <xdr:to>
      <xdr:col>23</xdr:col>
      <xdr:colOff>0</xdr:colOff>
      <xdr:row>129</xdr:row>
      <xdr:rowOff>247650</xdr:rowOff>
    </xdr:to>
    <xdr:pic>
      <xdr:nvPicPr>
        <xdr:cNvPr id="224" name="Picture 223"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2971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129</xdr:row>
      <xdr:rowOff>0</xdr:rowOff>
    </xdr:from>
    <xdr:to>
      <xdr:col>28</xdr:col>
      <xdr:colOff>161925</xdr:colOff>
      <xdr:row>129</xdr:row>
      <xdr:rowOff>161925</xdr:rowOff>
    </xdr:to>
    <xdr:pic>
      <xdr:nvPicPr>
        <xdr:cNvPr id="225" name="Picture 224"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29718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129</xdr:row>
      <xdr:rowOff>0</xdr:rowOff>
    </xdr:from>
    <xdr:to>
      <xdr:col>31</xdr:col>
      <xdr:colOff>285750</xdr:colOff>
      <xdr:row>129</xdr:row>
      <xdr:rowOff>247650</xdr:rowOff>
    </xdr:to>
    <xdr:pic>
      <xdr:nvPicPr>
        <xdr:cNvPr id="226" name="Picture 225"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0" y="2971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129</xdr:row>
      <xdr:rowOff>0</xdr:rowOff>
    </xdr:from>
    <xdr:to>
      <xdr:col>32</xdr:col>
      <xdr:colOff>285750</xdr:colOff>
      <xdr:row>129</xdr:row>
      <xdr:rowOff>247650</xdr:rowOff>
    </xdr:to>
    <xdr:pic>
      <xdr:nvPicPr>
        <xdr:cNvPr id="227" name="Picture 226"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2971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130</xdr:row>
      <xdr:rowOff>0</xdr:rowOff>
    </xdr:from>
    <xdr:to>
      <xdr:col>1</xdr:col>
      <xdr:colOff>923925</xdr:colOff>
      <xdr:row>130</xdr:row>
      <xdr:rowOff>971550</xdr:rowOff>
    </xdr:to>
    <xdr:pic>
      <xdr:nvPicPr>
        <xdr:cNvPr id="228" name="Picture 227" descr="Snakeman"/>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0" y="29908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130</xdr:row>
      <xdr:rowOff>0</xdr:rowOff>
    </xdr:from>
    <xdr:to>
      <xdr:col>23</xdr:col>
      <xdr:colOff>0</xdr:colOff>
      <xdr:row>130</xdr:row>
      <xdr:rowOff>247650</xdr:rowOff>
    </xdr:to>
    <xdr:pic>
      <xdr:nvPicPr>
        <xdr:cNvPr id="229" name="Picture 228"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2990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130</xdr:row>
      <xdr:rowOff>0</xdr:rowOff>
    </xdr:from>
    <xdr:to>
      <xdr:col>28</xdr:col>
      <xdr:colOff>161925</xdr:colOff>
      <xdr:row>130</xdr:row>
      <xdr:rowOff>161925</xdr:rowOff>
    </xdr:to>
    <xdr:pic>
      <xdr:nvPicPr>
        <xdr:cNvPr id="230" name="Picture 229"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2990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130</xdr:row>
      <xdr:rowOff>0</xdr:rowOff>
    </xdr:from>
    <xdr:to>
      <xdr:col>31</xdr:col>
      <xdr:colOff>285750</xdr:colOff>
      <xdr:row>130</xdr:row>
      <xdr:rowOff>247650</xdr:rowOff>
    </xdr:to>
    <xdr:pic>
      <xdr:nvPicPr>
        <xdr:cNvPr id="231" name="Picture 230"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924800" y="2990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130</xdr:row>
      <xdr:rowOff>0</xdr:rowOff>
    </xdr:from>
    <xdr:to>
      <xdr:col>32</xdr:col>
      <xdr:colOff>285750</xdr:colOff>
      <xdr:row>130</xdr:row>
      <xdr:rowOff>247650</xdr:rowOff>
    </xdr:to>
    <xdr:pic>
      <xdr:nvPicPr>
        <xdr:cNvPr id="232" name="Picture 231"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534400" y="2990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133</xdr:row>
      <xdr:rowOff>0</xdr:rowOff>
    </xdr:from>
    <xdr:to>
      <xdr:col>1</xdr:col>
      <xdr:colOff>923925</xdr:colOff>
      <xdr:row>133</xdr:row>
      <xdr:rowOff>971550</xdr:rowOff>
    </xdr:to>
    <xdr:pic>
      <xdr:nvPicPr>
        <xdr:cNvPr id="233" name="Picture 232" descr="Spriggan"/>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0" y="30289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133</xdr:row>
      <xdr:rowOff>0</xdr:rowOff>
    </xdr:from>
    <xdr:to>
      <xdr:col>23</xdr:col>
      <xdr:colOff>0</xdr:colOff>
      <xdr:row>133</xdr:row>
      <xdr:rowOff>247650</xdr:rowOff>
    </xdr:to>
    <xdr:pic>
      <xdr:nvPicPr>
        <xdr:cNvPr id="234" name="Picture 233"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30289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133</xdr:row>
      <xdr:rowOff>0</xdr:rowOff>
    </xdr:from>
    <xdr:to>
      <xdr:col>28</xdr:col>
      <xdr:colOff>161925</xdr:colOff>
      <xdr:row>133</xdr:row>
      <xdr:rowOff>161925</xdr:rowOff>
    </xdr:to>
    <xdr:pic>
      <xdr:nvPicPr>
        <xdr:cNvPr id="235" name="Picture 234"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30289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133</xdr:row>
      <xdr:rowOff>0</xdr:rowOff>
    </xdr:from>
    <xdr:to>
      <xdr:col>28</xdr:col>
      <xdr:colOff>333375</xdr:colOff>
      <xdr:row>133</xdr:row>
      <xdr:rowOff>161925</xdr:rowOff>
    </xdr:to>
    <xdr:pic>
      <xdr:nvPicPr>
        <xdr:cNvPr id="236" name="Picture 235"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30289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133</xdr:row>
      <xdr:rowOff>0</xdr:rowOff>
    </xdr:from>
    <xdr:to>
      <xdr:col>31</xdr:col>
      <xdr:colOff>285750</xdr:colOff>
      <xdr:row>133</xdr:row>
      <xdr:rowOff>247650</xdr:rowOff>
    </xdr:to>
    <xdr:pic>
      <xdr:nvPicPr>
        <xdr:cNvPr id="237" name="Picture 236"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924800" y="30289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122</xdr:row>
      <xdr:rowOff>0</xdr:rowOff>
    </xdr:from>
    <xdr:to>
      <xdr:col>1</xdr:col>
      <xdr:colOff>923925</xdr:colOff>
      <xdr:row>122</xdr:row>
      <xdr:rowOff>971550</xdr:rowOff>
    </xdr:to>
    <xdr:pic>
      <xdr:nvPicPr>
        <xdr:cNvPr id="238" name="Picture 237" descr="Basilisk"/>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0" y="30861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122</xdr:row>
      <xdr:rowOff>0</xdr:rowOff>
    </xdr:from>
    <xdr:to>
      <xdr:col>23</xdr:col>
      <xdr:colOff>0</xdr:colOff>
      <xdr:row>122</xdr:row>
      <xdr:rowOff>247650</xdr:rowOff>
    </xdr:to>
    <xdr:pic>
      <xdr:nvPicPr>
        <xdr:cNvPr id="239" name="Picture 238"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048000" y="3086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122</xdr:row>
      <xdr:rowOff>0</xdr:rowOff>
    </xdr:from>
    <xdr:to>
      <xdr:col>28</xdr:col>
      <xdr:colOff>161925</xdr:colOff>
      <xdr:row>122</xdr:row>
      <xdr:rowOff>161925</xdr:rowOff>
    </xdr:to>
    <xdr:pic>
      <xdr:nvPicPr>
        <xdr:cNvPr id="240" name="Picture 239"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30861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122</xdr:row>
      <xdr:rowOff>0</xdr:rowOff>
    </xdr:from>
    <xdr:to>
      <xdr:col>31</xdr:col>
      <xdr:colOff>285750</xdr:colOff>
      <xdr:row>122</xdr:row>
      <xdr:rowOff>247650</xdr:rowOff>
    </xdr:to>
    <xdr:pic>
      <xdr:nvPicPr>
        <xdr:cNvPr id="241" name="Picture 240"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924800" y="3086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122</xdr:row>
      <xdr:rowOff>0</xdr:rowOff>
    </xdr:from>
    <xdr:to>
      <xdr:col>32</xdr:col>
      <xdr:colOff>285750</xdr:colOff>
      <xdr:row>122</xdr:row>
      <xdr:rowOff>247650</xdr:rowOff>
    </xdr:to>
    <xdr:pic>
      <xdr:nvPicPr>
        <xdr:cNvPr id="242" name="Picture 241"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34400" y="3086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123</xdr:row>
      <xdr:rowOff>0</xdr:rowOff>
    </xdr:from>
    <xdr:to>
      <xdr:col>1</xdr:col>
      <xdr:colOff>923925</xdr:colOff>
      <xdr:row>123</xdr:row>
      <xdr:rowOff>971550</xdr:rowOff>
    </xdr:to>
    <xdr:pic>
      <xdr:nvPicPr>
        <xdr:cNvPr id="243" name="Picture 242" descr="Druid"/>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0" y="31623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123</xdr:row>
      <xdr:rowOff>0</xdr:rowOff>
    </xdr:from>
    <xdr:to>
      <xdr:col>23</xdr:col>
      <xdr:colOff>0</xdr:colOff>
      <xdr:row>123</xdr:row>
      <xdr:rowOff>247650</xdr:rowOff>
    </xdr:to>
    <xdr:pic>
      <xdr:nvPicPr>
        <xdr:cNvPr id="244" name="Picture 243"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048000" y="31623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123</xdr:row>
      <xdr:rowOff>0</xdr:rowOff>
    </xdr:from>
    <xdr:to>
      <xdr:col>28</xdr:col>
      <xdr:colOff>161925</xdr:colOff>
      <xdr:row>123</xdr:row>
      <xdr:rowOff>161925</xdr:rowOff>
    </xdr:to>
    <xdr:pic>
      <xdr:nvPicPr>
        <xdr:cNvPr id="245" name="Picture 244"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31623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123</xdr:row>
      <xdr:rowOff>0</xdr:rowOff>
    </xdr:from>
    <xdr:to>
      <xdr:col>28</xdr:col>
      <xdr:colOff>333375</xdr:colOff>
      <xdr:row>123</xdr:row>
      <xdr:rowOff>161925</xdr:rowOff>
    </xdr:to>
    <xdr:pic>
      <xdr:nvPicPr>
        <xdr:cNvPr id="246" name="Picture 245"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31623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123</xdr:row>
      <xdr:rowOff>0</xdr:rowOff>
    </xdr:from>
    <xdr:to>
      <xdr:col>28</xdr:col>
      <xdr:colOff>504825</xdr:colOff>
      <xdr:row>123</xdr:row>
      <xdr:rowOff>161925</xdr:rowOff>
    </xdr:to>
    <xdr:pic>
      <xdr:nvPicPr>
        <xdr:cNvPr id="247" name="Picture 246"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438900" y="31623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514350</xdr:colOff>
      <xdr:row>123</xdr:row>
      <xdr:rowOff>0</xdr:rowOff>
    </xdr:from>
    <xdr:to>
      <xdr:col>29</xdr:col>
      <xdr:colOff>123825</xdr:colOff>
      <xdr:row>123</xdr:row>
      <xdr:rowOff>161925</xdr:rowOff>
    </xdr:to>
    <xdr:pic>
      <xdr:nvPicPr>
        <xdr:cNvPr id="248" name="Picture 247"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10350" y="31623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123</xdr:row>
      <xdr:rowOff>0</xdr:rowOff>
    </xdr:from>
    <xdr:to>
      <xdr:col>31</xdr:col>
      <xdr:colOff>285750</xdr:colOff>
      <xdr:row>123</xdr:row>
      <xdr:rowOff>247650</xdr:rowOff>
    </xdr:to>
    <xdr:pic>
      <xdr:nvPicPr>
        <xdr:cNvPr id="249" name="Picture 248"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7924800" y="31623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123</xdr:row>
      <xdr:rowOff>0</xdr:rowOff>
    </xdr:from>
    <xdr:to>
      <xdr:col>32</xdr:col>
      <xdr:colOff>285750</xdr:colOff>
      <xdr:row>123</xdr:row>
      <xdr:rowOff>247650</xdr:rowOff>
    </xdr:to>
    <xdr:pic>
      <xdr:nvPicPr>
        <xdr:cNvPr id="250" name="Picture 249"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31623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121</xdr:row>
      <xdr:rowOff>0</xdr:rowOff>
    </xdr:from>
    <xdr:to>
      <xdr:col>1</xdr:col>
      <xdr:colOff>923925</xdr:colOff>
      <xdr:row>121</xdr:row>
      <xdr:rowOff>971550</xdr:rowOff>
    </xdr:to>
    <xdr:pic>
      <xdr:nvPicPr>
        <xdr:cNvPr id="251" name="Picture 250" descr="Dwarf Infantry"/>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0" y="33147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121</xdr:row>
      <xdr:rowOff>0</xdr:rowOff>
    </xdr:from>
    <xdr:to>
      <xdr:col>23</xdr:col>
      <xdr:colOff>0</xdr:colOff>
      <xdr:row>121</xdr:row>
      <xdr:rowOff>247650</xdr:rowOff>
    </xdr:to>
    <xdr:pic>
      <xdr:nvPicPr>
        <xdr:cNvPr id="252" name="Picture 251"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3314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121</xdr:row>
      <xdr:rowOff>0</xdr:rowOff>
    </xdr:from>
    <xdr:to>
      <xdr:col>31</xdr:col>
      <xdr:colOff>285750</xdr:colOff>
      <xdr:row>121</xdr:row>
      <xdr:rowOff>247650</xdr:rowOff>
    </xdr:to>
    <xdr:pic>
      <xdr:nvPicPr>
        <xdr:cNvPr id="254" name="Picture 253"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3314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295275</xdr:colOff>
      <xdr:row>121</xdr:row>
      <xdr:rowOff>0</xdr:rowOff>
    </xdr:from>
    <xdr:to>
      <xdr:col>31</xdr:col>
      <xdr:colOff>581025</xdr:colOff>
      <xdr:row>121</xdr:row>
      <xdr:rowOff>247650</xdr:rowOff>
    </xdr:to>
    <xdr:pic>
      <xdr:nvPicPr>
        <xdr:cNvPr id="255" name="Picture 254"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20075" y="3314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590550</xdr:colOff>
      <xdr:row>121</xdr:row>
      <xdr:rowOff>0</xdr:rowOff>
    </xdr:from>
    <xdr:to>
      <xdr:col>31</xdr:col>
      <xdr:colOff>876300</xdr:colOff>
      <xdr:row>121</xdr:row>
      <xdr:rowOff>247650</xdr:rowOff>
    </xdr:to>
    <xdr:pic>
      <xdr:nvPicPr>
        <xdr:cNvPr id="256" name="Picture 255"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515350" y="3314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276225</xdr:colOff>
      <xdr:row>121</xdr:row>
      <xdr:rowOff>0</xdr:rowOff>
    </xdr:from>
    <xdr:to>
      <xdr:col>32</xdr:col>
      <xdr:colOff>561975</xdr:colOff>
      <xdr:row>121</xdr:row>
      <xdr:rowOff>247650</xdr:rowOff>
    </xdr:to>
    <xdr:pic>
      <xdr:nvPicPr>
        <xdr:cNvPr id="257" name="Picture 256"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810625" y="3314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571500</xdr:colOff>
      <xdr:row>121</xdr:row>
      <xdr:rowOff>0</xdr:rowOff>
    </xdr:from>
    <xdr:to>
      <xdr:col>32</xdr:col>
      <xdr:colOff>857250</xdr:colOff>
      <xdr:row>121</xdr:row>
      <xdr:rowOff>247650</xdr:rowOff>
    </xdr:to>
    <xdr:pic>
      <xdr:nvPicPr>
        <xdr:cNvPr id="258" name="Picture 257"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105900" y="3314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257175</xdr:colOff>
      <xdr:row>121</xdr:row>
      <xdr:rowOff>0</xdr:rowOff>
    </xdr:from>
    <xdr:to>
      <xdr:col>33</xdr:col>
      <xdr:colOff>542925</xdr:colOff>
      <xdr:row>121</xdr:row>
      <xdr:rowOff>247650</xdr:rowOff>
    </xdr:to>
    <xdr:pic>
      <xdr:nvPicPr>
        <xdr:cNvPr id="259" name="Picture 258"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401175" y="3314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552450</xdr:colOff>
      <xdr:row>121</xdr:row>
      <xdr:rowOff>0</xdr:rowOff>
    </xdr:from>
    <xdr:to>
      <xdr:col>33</xdr:col>
      <xdr:colOff>838200</xdr:colOff>
      <xdr:row>121</xdr:row>
      <xdr:rowOff>247650</xdr:rowOff>
    </xdr:to>
    <xdr:pic>
      <xdr:nvPicPr>
        <xdr:cNvPr id="260" name="Picture 259"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696450" y="3314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124</xdr:row>
      <xdr:rowOff>0</xdr:rowOff>
    </xdr:from>
    <xdr:to>
      <xdr:col>1</xdr:col>
      <xdr:colOff>923925</xdr:colOff>
      <xdr:row>124</xdr:row>
      <xdr:rowOff>971550</xdr:rowOff>
    </xdr:to>
    <xdr:pic>
      <xdr:nvPicPr>
        <xdr:cNvPr id="261" name="Picture 260" descr="Firebomb"/>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0" y="33909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124</xdr:row>
      <xdr:rowOff>0</xdr:rowOff>
    </xdr:from>
    <xdr:to>
      <xdr:col>23</xdr:col>
      <xdr:colOff>0</xdr:colOff>
      <xdr:row>124</xdr:row>
      <xdr:rowOff>247650</xdr:rowOff>
    </xdr:to>
    <xdr:pic>
      <xdr:nvPicPr>
        <xdr:cNvPr id="262" name="Picture 261"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0" y="33909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124</xdr:row>
      <xdr:rowOff>0</xdr:rowOff>
    </xdr:from>
    <xdr:to>
      <xdr:col>28</xdr:col>
      <xdr:colOff>161925</xdr:colOff>
      <xdr:row>124</xdr:row>
      <xdr:rowOff>161925</xdr:rowOff>
    </xdr:to>
    <xdr:pic>
      <xdr:nvPicPr>
        <xdr:cNvPr id="263" name="Picture 262"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33909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124</xdr:row>
      <xdr:rowOff>0</xdr:rowOff>
    </xdr:from>
    <xdr:to>
      <xdr:col>28</xdr:col>
      <xdr:colOff>333375</xdr:colOff>
      <xdr:row>124</xdr:row>
      <xdr:rowOff>161925</xdr:rowOff>
    </xdr:to>
    <xdr:pic>
      <xdr:nvPicPr>
        <xdr:cNvPr id="264" name="Picture 263"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33909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125</xdr:row>
      <xdr:rowOff>0</xdr:rowOff>
    </xdr:from>
    <xdr:to>
      <xdr:col>1</xdr:col>
      <xdr:colOff>923925</xdr:colOff>
      <xdr:row>125</xdr:row>
      <xdr:rowOff>971550</xdr:rowOff>
    </xdr:to>
    <xdr:pic>
      <xdr:nvPicPr>
        <xdr:cNvPr id="265" name="Picture 264" descr="Spore"/>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0" y="35052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125</xdr:row>
      <xdr:rowOff>0</xdr:rowOff>
    </xdr:from>
    <xdr:to>
      <xdr:col>23</xdr:col>
      <xdr:colOff>0</xdr:colOff>
      <xdr:row>125</xdr:row>
      <xdr:rowOff>247650</xdr:rowOff>
    </xdr:to>
    <xdr:pic>
      <xdr:nvPicPr>
        <xdr:cNvPr id="266" name="Picture 265"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0" y="3505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125</xdr:row>
      <xdr:rowOff>0</xdr:rowOff>
    </xdr:from>
    <xdr:to>
      <xdr:col>28</xdr:col>
      <xdr:colOff>161925</xdr:colOff>
      <xdr:row>125</xdr:row>
      <xdr:rowOff>161925</xdr:rowOff>
    </xdr:to>
    <xdr:pic>
      <xdr:nvPicPr>
        <xdr:cNvPr id="267" name="Picture 266"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096000" y="35052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125</xdr:row>
      <xdr:rowOff>0</xdr:rowOff>
    </xdr:from>
    <xdr:to>
      <xdr:col>28</xdr:col>
      <xdr:colOff>333375</xdr:colOff>
      <xdr:row>125</xdr:row>
      <xdr:rowOff>161925</xdr:rowOff>
    </xdr:to>
    <xdr:pic>
      <xdr:nvPicPr>
        <xdr:cNvPr id="268" name="Picture 267"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35052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125</xdr:row>
      <xdr:rowOff>0</xdr:rowOff>
    </xdr:from>
    <xdr:to>
      <xdr:col>32</xdr:col>
      <xdr:colOff>285750</xdr:colOff>
      <xdr:row>125</xdr:row>
      <xdr:rowOff>247650</xdr:rowOff>
    </xdr:to>
    <xdr:pic>
      <xdr:nvPicPr>
        <xdr:cNvPr id="269" name="Picture 268"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3505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120</xdr:row>
      <xdr:rowOff>0</xdr:rowOff>
    </xdr:from>
    <xdr:to>
      <xdr:col>1</xdr:col>
      <xdr:colOff>923925</xdr:colOff>
      <xdr:row>120</xdr:row>
      <xdr:rowOff>971550</xdr:rowOff>
    </xdr:to>
    <xdr:pic>
      <xdr:nvPicPr>
        <xdr:cNvPr id="270" name="Picture 269" descr="White Mage"/>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0" y="35623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120</xdr:row>
      <xdr:rowOff>0</xdr:rowOff>
    </xdr:from>
    <xdr:to>
      <xdr:col>23</xdr:col>
      <xdr:colOff>0</xdr:colOff>
      <xdr:row>120</xdr:row>
      <xdr:rowOff>247650</xdr:rowOff>
    </xdr:to>
    <xdr:pic>
      <xdr:nvPicPr>
        <xdr:cNvPr id="271" name="Picture 270" descr="http://warlordsbattlecry.free.fr/image/jeu/icone/Electricite.gif"/>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048000" y="3562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120</xdr:row>
      <xdr:rowOff>0</xdr:rowOff>
    </xdr:from>
    <xdr:to>
      <xdr:col>28</xdr:col>
      <xdr:colOff>161925</xdr:colOff>
      <xdr:row>120</xdr:row>
      <xdr:rowOff>161925</xdr:rowOff>
    </xdr:to>
    <xdr:pic>
      <xdr:nvPicPr>
        <xdr:cNvPr id="272" name="Picture 271"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096000" y="3562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120</xdr:row>
      <xdr:rowOff>0</xdr:rowOff>
    </xdr:from>
    <xdr:to>
      <xdr:col>31</xdr:col>
      <xdr:colOff>285750</xdr:colOff>
      <xdr:row>120</xdr:row>
      <xdr:rowOff>247650</xdr:rowOff>
    </xdr:to>
    <xdr:pic>
      <xdr:nvPicPr>
        <xdr:cNvPr id="273" name="Picture 272"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924800" y="3562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120</xdr:row>
      <xdr:rowOff>0</xdr:rowOff>
    </xdr:from>
    <xdr:to>
      <xdr:col>32</xdr:col>
      <xdr:colOff>285750</xdr:colOff>
      <xdr:row>120</xdr:row>
      <xdr:rowOff>247650</xdr:rowOff>
    </xdr:to>
    <xdr:pic>
      <xdr:nvPicPr>
        <xdr:cNvPr id="274" name="Picture 273"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3562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295275</xdr:colOff>
      <xdr:row>120</xdr:row>
      <xdr:rowOff>0</xdr:rowOff>
    </xdr:from>
    <xdr:to>
      <xdr:col>32</xdr:col>
      <xdr:colOff>581025</xdr:colOff>
      <xdr:row>120</xdr:row>
      <xdr:rowOff>247650</xdr:rowOff>
    </xdr:to>
    <xdr:pic>
      <xdr:nvPicPr>
        <xdr:cNvPr id="275" name="Picture 274"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29675" y="3562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590550</xdr:colOff>
      <xdr:row>120</xdr:row>
      <xdr:rowOff>0</xdr:rowOff>
    </xdr:from>
    <xdr:to>
      <xdr:col>32</xdr:col>
      <xdr:colOff>876300</xdr:colOff>
      <xdr:row>120</xdr:row>
      <xdr:rowOff>247650</xdr:rowOff>
    </xdr:to>
    <xdr:pic>
      <xdr:nvPicPr>
        <xdr:cNvPr id="276" name="Picture 275"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124950" y="3562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113</xdr:row>
      <xdr:rowOff>0</xdr:rowOff>
    </xdr:from>
    <xdr:to>
      <xdr:col>1</xdr:col>
      <xdr:colOff>923925</xdr:colOff>
      <xdr:row>113</xdr:row>
      <xdr:rowOff>971550</xdr:rowOff>
    </xdr:to>
    <xdr:pic>
      <xdr:nvPicPr>
        <xdr:cNvPr id="277" name="Picture 276" descr="Axe Throwe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0" y="37528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113</xdr:row>
      <xdr:rowOff>0</xdr:rowOff>
    </xdr:from>
    <xdr:to>
      <xdr:col>23</xdr:col>
      <xdr:colOff>0</xdr:colOff>
      <xdr:row>113</xdr:row>
      <xdr:rowOff>247650</xdr:rowOff>
    </xdr:to>
    <xdr:pic>
      <xdr:nvPicPr>
        <xdr:cNvPr id="278" name="Picture 277"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3752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113</xdr:row>
      <xdr:rowOff>0</xdr:rowOff>
    </xdr:from>
    <xdr:to>
      <xdr:col>28</xdr:col>
      <xdr:colOff>161925</xdr:colOff>
      <xdr:row>113</xdr:row>
      <xdr:rowOff>161925</xdr:rowOff>
    </xdr:to>
    <xdr:pic>
      <xdr:nvPicPr>
        <xdr:cNvPr id="279" name="Picture 278"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3752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113</xdr:row>
      <xdr:rowOff>0</xdr:rowOff>
    </xdr:from>
    <xdr:to>
      <xdr:col>28</xdr:col>
      <xdr:colOff>333375</xdr:colOff>
      <xdr:row>113</xdr:row>
      <xdr:rowOff>161925</xdr:rowOff>
    </xdr:to>
    <xdr:pic>
      <xdr:nvPicPr>
        <xdr:cNvPr id="280" name="Picture 279"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3752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xdr:row>
      <xdr:rowOff>0</xdr:rowOff>
    </xdr:from>
    <xdr:to>
      <xdr:col>1</xdr:col>
      <xdr:colOff>923925</xdr:colOff>
      <xdr:row>115</xdr:row>
      <xdr:rowOff>971550</xdr:rowOff>
    </xdr:to>
    <xdr:pic>
      <xdr:nvPicPr>
        <xdr:cNvPr id="281" name="Picture 280" descr="Dancing Sword"/>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0" y="38862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115</xdr:row>
      <xdr:rowOff>0</xdr:rowOff>
    </xdr:from>
    <xdr:to>
      <xdr:col>23</xdr:col>
      <xdr:colOff>0</xdr:colOff>
      <xdr:row>115</xdr:row>
      <xdr:rowOff>247650</xdr:rowOff>
    </xdr:to>
    <xdr:pic>
      <xdr:nvPicPr>
        <xdr:cNvPr id="282" name="Picture 281"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3886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115</xdr:row>
      <xdr:rowOff>0</xdr:rowOff>
    </xdr:from>
    <xdr:to>
      <xdr:col>28</xdr:col>
      <xdr:colOff>161925</xdr:colOff>
      <xdr:row>115</xdr:row>
      <xdr:rowOff>161925</xdr:rowOff>
    </xdr:to>
    <xdr:pic>
      <xdr:nvPicPr>
        <xdr:cNvPr id="283" name="Picture 282"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38862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115</xdr:row>
      <xdr:rowOff>0</xdr:rowOff>
    </xdr:from>
    <xdr:to>
      <xdr:col>28</xdr:col>
      <xdr:colOff>333375</xdr:colOff>
      <xdr:row>115</xdr:row>
      <xdr:rowOff>161925</xdr:rowOff>
    </xdr:to>
    <xdr:pic>
      <xdr:nvPicPr>
        <xdr:cNvPr id="284" name="Picture 283"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38862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115</xdr:row>
      <xdr:rowOff>0</xdr:rowOff>
    </xdr:from>
    <xdr:to>
      <xdr:col>31</xdr:col>
      <xdr:colOff>285750</xdr:colOff>
      <xdr:row>115</xdr:row>
      <xdr:rowOff>247650</xdr:rowOff>
    </xdr:to>
    <xdr:pic>
      <xdr:nvPicPr>
        <xdr:cNvPr id="285" name="Picture 284"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3886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115</xdr:row>
      <xdr:rowOff>0</xdr:rowOff>
    </xdr:from>
    <xdr:to>
      <xdr:col>32</xdr:col>
      <xdr:colOff>285750</xdr:colOff>
      <xdr:row>115</xdr:row>
      <xdr:rowOff>247650</xdr:rowOff>
    </xdr:to>
    <xdr:pic>
      <xdr:nvPicPr>
        <xdr:cNvPr id="286" name="Picture 285"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534400" y="3886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117</xdr:row>
      <xdr:rowOff>0</xdr:rowOff>
    </xdr:from>
    <xdr:to>
      <xdr:col>1</xdr:col>
      <xdr:colOff>923925</xdr:colOff>
      <xdr:row>117</xdr:row>
      <xdr:rowOff>971550</xdr:rowOff>
    </xdr:to>
    <xdr:pic>
      <xdr:nvPicPr>
        <xdr:cNvPr id="287" name="Picture 286" descr="Ghoul"/>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0" y="39243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117</xdr:row>
      <xdr:rowOff>0</xdr:rowOff>
    </xdr:from>
    <xdr:to>
      <xdr:col>23</xdr:col>
      <xdr:colOff>0</xdr:colOff>
      <xdr:row>117</xdr:row>
      <xdr:rowOff>247650</xdr:rowOff>
    </xdr:to>
    <xdr:pic>
      <xdr:nvPicPr>
        <xdr:cNvPr id="288" name="Picture 287"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39243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117</xdr:row>
      <xdr:rowOff>0</xdr:rowOff>
    </xdr:from>
    <xdr:to>
      <xdr:col>28</xdr:col>
      <xdr:colOff>161925</xdr:colOff>
      <xdr:row>117</xdr:row>
      <xdr:rowOff>161925</xdr:rowOff>
    </xdr:to>
    <xdr:pic>
      <xdr:nvPicPr>
        <xdr:cNvPr id="289" name="Picture 288"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39243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117</xdr:row>
      <xdr:rowOff>0</xdr:rowOff>
    </xdr:from>
    <xdr:to>
      <xdr:col>28</xdr:col>
      <xdr:colOff>333375</xdr:colOff>
      <xdr:row>117</xdr:row>
      <xdr:rowOff>161925</xdr:rowOff>
    </xdr:to>
    <xdr:pic>
      <xdr:nvPicPr>
        <xdr:cNvPr id="290" name="Picture 289"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39243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119</xdr:row>
      <xdr:rowOff>0</xdr:rowOff>
    </xdr:from>
    <xdr:to>
      <xdr:col>1</xdr:col>
      <xdr:colOff>923925</xdr:colOff>
      <xdr:row>119</xdr:row>
      <xdr:rowOff>971550</xdr:rowOff>
    </xdr:to>
    <xdr:pic>
      <xdr:nvPicPr>
        <xdr:cNvPr id="291" name="Picture 290" descr="Lightning Hawk"/>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0" y="39814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119</xdr:row>
      <xdr:rowOff>0</xdr:rowOff>
    </xdr:from>
    <xdr:to>
      <xdr:col>23</xdr:col>
      <xdr:colOff>0</xdr:colOff>
      <xdr:row>119</xdr:row>
      <xdr:rowOff>247650</xdr:rowOff>
    </xdr:to>
    <xdr:pic>
      <xdr:nvPicPr>
        <xdr:cNvPr id="292" name="Picture 291" descr="http://warlordsbattlecry.free.fr/image/jeu/icone/Electricite.gif"/>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048000" y="39814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119</xdr:row>
      <xdr:rowOff>0</xdr:rowOff>
    </xdr:from>
    <xdr:to>
      <xdr:col>28</xdr:col>
      <xdr:colOff>161925</xdr:colOff>
      <xdr:row>119</xdr:row>
      <xdr:rowOff>161925</xdr:rowOff>
    </xdr:to>
    <xdr:pic>
      <xdr:nvPicPr>
        <xdr:cNvPr id="293" name="Picture 292"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39814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119</xdr:row>
      <xdr:rowOff>0</xdr:rowOff>
    </xdr:from>
    <xdr:to>
      <xdr:col>28</xdr:col>
      <xdr:colOff>333375</xdr:colOff>
      <xdr:row>119</xdr:row>
      <xdr:rowOff>161925</xdr:rowOff>
    </xdr:to>
    <xdr:pic>
      <xdr:nvPicPr>
        <xdr:cNvPr id="294" name="Picture 293"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39814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119</xdr:row>
      <xdr:rowOff>0</xdr:rowOff>
    </xdr:from>
    <xdr:to>
      <xdr:col>28</xdr:col>
      <xdr:colOff>504825</xdr:colOff>
      <xdr:row>119</xdr:row>
      <xdr:rowOff>161925</xdr:rowOff>
    </xdr:to>
    <xdr:pic>
      <xdr:nvPicPr>
        <xdr:cNvPr id="295" name="Picture 294"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438900" y="39814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119</xdr:row>
      <xdr:rowOff>0</xdr:rowOff>
    </xdr:from>
    <xdr:to>
      <xdr:col>31</xdr:col>
      <xdr:colOff>285750</xdr:colOff>
      <xdr:row>119</xdr:row>
      <xdr:rowOff>247650</xdr:rowOff>
    </xdr:to>
    <xdr:pic>
      <xdr:nvPicPr>
        <xdr:cNvPr id="296" name="Picture 295"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7924800" y="39814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119</xdr:row>
      <xdr:rowOff>0</xdr:rowOff>
    </xdr:from>
    <xdr:to>
      <xdr:col>32</xdr:col>
      <xdr:colOff>285750</xdr:colOff>
      <xdr:row>119</xdr:row>
      <xdr:rowOff>247650</xdr:rowOff>
    </xdr:to>
    <xdr:pic>
      <xdr:nvPicPr>
        <xdr:cNvPr id="297" name="Picture 296"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39814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112</xdr:row>
      <xdr:rowOff>0</xdr:rowOff>
    </xdr:from>
    <xdr:to>
      <xdr:col>1</xdr:col>
      <xdr:colOff>923925</xdr:colOff>
      <xdr:row>112</xdr:row>
      <xdr:rowOff>971550</xdr:rowOff>
    </xdr:to>
    <xdr:pic>
      <xdr:nvPicPr>
        <xdr:cNvPr id="298" name="Picture 297" descr="Scarab"/>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0" y="40195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112</xdr:row>
      <xdr:rowOff>0</xdr:rowOff>
    </xdr:from>
    <xdr:to>
      <xdr:col>23</xdr:col>
      <xdr:colOff>0</xdr:colOff>
      <xdr:row>112</xdr:row>
      <xdr:rowOff>247650</xdr:rowOff>
    </xdr:to>
    <xdr:pic>
      <xdr:nvPicPr>
        <xdr:cNvPr id="299" name="Picture 298"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0" y="40195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112</xdr:row>
      <xdr:rowOff>0</xdr:rowOff>
    </xdr:from>
    <xdr:to>
      <xdr:col>28</xdr:col>
      <xdr:colOff>161925</xdr:colOff>
      <xdr:row>112</xdr:row>
      <xdr:rowOff>161925</xdr:rowOff>
    </xdr:to>
    <xdr:pic>
      <xdr:nvPicPr>
        <xdr:cNvPr id="300" name="Picture 299"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40195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112</xdr:row>
      <xdr:rowOff>0</xdr:rowOff>
    </xdr:from>
    <xdr:to>
      <xdr:col>31</xdr:col>
      <xdr:colOff>285750</xdr:colOff>
      <xdr:row>112</xdr:row>
      <xdr:rowOff>247650</xdr:rowOff>
    </xdr:to>
    <xdr:pic>
      <xdr:nvPicPr>
        <xdr:cNvPr id="301" name="Picture 300"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40195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112</xdr:row>
      <xdr:rowOff>0</xdr:rowOff>
    </xdr:from>
    <xdr:to>
      <xdr:col>32</xdr:col>
      <xdr:colOff>285750</xdr:colOff>
      <xdr:row>112</xdr:row>
      <xdr:rowOff>247650</xdr:rowOff>
    </xdr:to>
    <xdr:pic>
      <xdr:nvPicPr>
        <xdr:cNvPr id="302" name="Picture 301"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34400" y="40195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107</xdr:row>
      <xdr:rowOff>0</xdr:rowOff>
    </xdr:from>
    <xdr:to>
      <xdr:col>1</xdr:col>
      <xdr:colOff>923925</xdr:colOff>
      <xdr:row>107</xdr:row>
      <xdr:rowOff>971550</xdr:rowOff>
    </xdr:to>
    <xdr:pic>
      <xdr:nvPicPr>
        <xdr:cNvPr id="303" name="Picture 302" descr="Scorpionpriest"/>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0" y="40386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107</xdr:row>
      <xdr:rowOff>0</xdr:rowOff>
    </xdr:from>
    <xdr:to>
      <xdr:col>23</xdr:col>
      <xdr:colOff>0</xdr:colOff>
      <xdr:row>107</xdr:row>
      <xdr:rowOff>247650</xdr:rowOff>
    </xdr:to>
    <xdr:pic>
      <xdr:nvPicPr>
        <xdr:cNvPr id="304" name="Picture 303" descr="http://warlordsbattlecry.free.fr/image/jeu/icone/Electricite.gif"/>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048000" y="40386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107</xdr:row>
      <xdr:rowOff>0</xdr:rowOff>
    </xdr:from>
    <xdr:to>
      <xdr:col>28</xdr:col>
      <xdr:colOff>161925</xdr:colOff>
      <xdr:row>107</xdr:row>
      <xdr:rowOff>161925</xdr:rowOff>
    </xdr:to>
    <xdr:pic>
      <xdr:nvPicPr>
        <xdr:cNvPr id="305" name="Picture 304"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096000" y="40386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107</xdr:row>
      <xdr:rowOff>0</xdr:rowOff>
    </xdr:from>
    <xdr:to>
      <xdr:col>31</xdr:col>
      <xdr:colOff>285750</xdr:colOff>
      <xdr:row>107</xdr:row>
      <xdr:rowOff>247650</xdr:rowOff>
    </xdr:to>
    <xdr:pic>
      <xdr:nvPicPr>
        <xdr:cNvPr id="306" name="Picture 305"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40386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107</xdr:row>
      <xdr:rowOff>0</xdr:rowOff>
    </xdr:from>
    <xdr:to>
      <xdr:col>32</xdr:col>
      <xdr:colOff>285750</xdr:colOff>
      <xdr:row>107</xdr:row>
      <xdr:rowOff>247650</xdr:rowOff>
    </xdr:to>
    <xdr:pic>
      <xdr:nvPicPr>
        <xdr:cNvPr id="307" name="Picture 306"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34400" y="40386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110</xdr:row>
      <xdr:rowOff>0</xdr:rowOff>
    </xdr:from>
    <xdr:to>
      <xdr:col>1</xdr:col>
      <xdr:colOff>923925</xdr:colOff>
      <xdr:row>110</xdr:row>
      <xdr:rowOff>971550</xdr:rowOff>
    </xdr:to>
    <xdr:pic>
      <xdr:nvPicPr>
        <xdr:cNvPr id="308" name="Picture 307" descr="Snakepriest"/>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0" y="42291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110</xdr:row>
      <xdr:rowOff>0</xdr:rowOff>
    </xdr:from>
    <xdr:to>
      <xdr:col>23</xdr:col>
      <xdr:colOff>0</xdr:colOff>
      <xdr:row>110</xdr:row>
      <xdr:rowOff>247650</xdr:rowOff>
    </xdr:to>
    <xdr:pic>
      <xdr:nvPicPr>
        <xdr:cNvPr id="309" name="Picture 308"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0" y="4229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110</xdr:row>
      <xdr:rowOff>0</xdr:rowOff>
    </xdr:from>
    <xdr:to>
      <xdr:col>28</xdr:col>
      <xdr:colOff>161925</xdr:colOff>
      <xdr:row>110</xdr:row>
      <xdr:rowOff>161925</xdr:rowOff>
    </xdr:to>
    <xdr:pic>
      <xdr:nvPicPr>
        <xdr:cNvPr id="310" name="Picture 309"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42291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110</xdr:row>
      <xdr:rowOff>0</xdr:rowOff>
    </xdr:from>
    <xdr:to>
      <xdr:col>28</xdr:col>
      <xdr:colOff>333375</xdr:colOff>
      <xdr:row>110</xdr:row>
      <xdr:rowOff>161925</xdr:rowOff>
    </xdr:to>
    <xdr:pic>
      <xdr:nvPicPr>
        <xdr:cNvPr id="311" name="Picture 310"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42291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110</xdr:row>
      <xdr:rowOff>0</xdr:rowOff>
    </xdr:from>
    <xdr:to>
      <xdr:col>32</xdr:col>
      <xdr:colOff>285750</xdr:colOff>
      <xdr:row>110</xdr:row>
      <xdr:rowOff>247650</xdr:rowOff>
    </xdr:to>
    <xdr:pic>
      <xdr:nvPicPr>
        <xdr:cNvPr id="312" name="Picture 311"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534400" y="4229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108</xdr:row>
      <xdr:rowOff>0</xdr:rowOff>
    </xdr:from>
    <xdr:to>
      <xdr:col>1</xdr:col>
      <xdr:colOff>923925</xdr:colOff>
      <xdr:row>108</xdr:row>
      <xdr:rowOff>971550</xdr:rowOff>
    </xdr:to>
    <xdr:pic>
      <xdr:nvPicPr>
        <xdr:cNvPr id="313" name="Picture 312" descr="Sorceror"/>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0" y="43815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108</xdr:row>
      <xdr:rowOff>0</xdr:rowOff>
    </xdr:from>
    <xdr:to>
      <xdr:col>23</xdr:col>
      <xdr:colOff>0</xdr:colOff>
      <xdr:row>108</xdr:row>
      <xdr:rowOff>247650</xdr:rowOff>
    </xdr:to>
    <xdr:pic>
      <xdr:nvPicPr>
        <xdr:cNvPr id="314" name="Picture 313" descr="http://warlordsbattlecry.free.fr/image/jeu/icone/Electricite.gif"/>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048000" y="43815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108</xdr:row>
      <xdr:rowOff>0</xdr:rowOff>
    </xdr:from>
    <xdr:to>
      <xdr:col>28</xdr:col>
      <xdr:colOff>161925</xdr:colOff>
      <xdr:row>108</xdr:row>
      <xdr:rowOff>161925</xdr:rowOff>
    </xdr:to>
    <xdr:pic>
      <xdr:nvPicPr>
        <xdr:cNvPr id="315" name="Picture 314"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43815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108</xdr:row>
      <xdr:rowOff>0</xdr:rowOff>
    </xdr:from>
    <xdr:to>
      <xdr:col>28</xdr:col>
      <xdr:colOff>333375</xdr:colOff>
      <xdr:row>108</xdr:row>
      <xdr:rowOff>161925</xdr:rowOff>
    </xdr:to>
    <xdr:pic>
      <xdr:nvPicPr>
        <xdr:cNvPr id="316" name="Picture 315"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43815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108</xdr:row>
      <xdr:rowOff>0</xdr:rowOff>
    </xdr:from>
    <xdr:to>
      <xdr:col>31</xdr:col>
      <xdr:colOff>285750</xdr:colOff>
      <xdr:row>108</xdr:row>
      <xdr:rowOff>247650</xdr:rowOff>
    </xdr:to>
    <xdr:pic>
      <xdr:nvPicPr>
        <xdr:cNvPr id="317" name="Picture 316"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43815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108</xdr:row>
      <xdr:rowOff>0</xdr:rowOff>
    </xdr:from>
    <xdr:to>
      <xdr:col>32</xdr:col>
      <xdr:colOff>285750</xdr:colOff>
      <xdr:row>108</xdr:row>
      <xdr:rowOff>247650</xdr:rowOff>
    </xdr:to>
    <xdr:pic>
      <xdr:nvPicPr>
        <xdr:cNvPr id="318" name="Picture 317"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43815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295275</xdr:colOff>
      <xdr:row>108</xdr:row>
      <xdr:rowOff>0</xdr:rowOff>
    </xdr:from>
    <xdr:to>
      <xdr:col>32</xdr:col>
      <xdr:colOff>581025</xdr:colOff>
      <xdr:row>108</xdr:row>
      <xdr:rowOff>247650</xdr:rowOff>
    </xdr:to>
    <xdr:pic>
      <xdr:nvPicPr>
        <xdr:cNvPr id="319" name="Picture 318"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29675" y="43815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590550</xdr:colOff>
      <xdr:row>108</xdr:row>
      <xdr:rowOff>0</xdr:rowOff>
    </xdr:from>
    <xdr:to>
      <xdr:col>32</xdr:col>
      <xdr:colOff>876300</xdr:colOff>
      <xdr:row>108</xdr:row>
      <xdr:rowOff>247650</xdr:rowOff>
    </xdr:to>
    <xdr:pic>
      <xdr:nvPicPr>
        <xdr:cNvPr id="320" name="Picture 319"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124950" y="43815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276225</xdr:colOff>
      <xdr:row>108</xdr:row>
      <xdr:rowOff>0</xdr:rowOff>
    </xdr:from>
    <xdr:to>
      <xdr:col>33</xdr:col>
      <xdr:colOff>561975</xdr:colOff>
      <xdr:row>108</xdr:row>
      <xdr:rowOff>247650</xdr:rowOff>
    </xdr:to>
    <xdr:pic>
      <xdr:nvPicPr>
        <xdr:cNvPr id="321" name="Picture 320"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420225" y="43815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109</xdr:row>
      <xdr:rowOff>0</xdr:rowOff>
    </xdr:from>
    <xdr:to>
      <xdr:col>1</xdr:col>
      <xdr:colOff>923925</xdr:colOff>
      <xdr:row>109</xdr:row>
      <xdr:rowOff>971550</xdr:rowOff>
    </xdr:to>
    <xdr:pic>
      <xdr:nvPicPr>
        <xdr:cNvPr id="322" name="Picture 321" descr="Stone Golem"/>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0" y="46291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109</xdr:row>
      <xdr:rowOff>0</xdr:rowOff>
    </xdr:from>
    <xdr:to>
      <xdr:col>23</xdr:col>
      <xdr:colOff>0</xdr:colOff>
      <xdr:row>109</xdr:row>
      <xdr:rowOff>247650</xdr:rowOff>
    </xdr:to>
    <xdr:pic>
      <xdr:nvPicPr>
        <xdr:cNvPr id="323" name="Picture 322"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46291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109</xdr:row>
      <xdr:rowOff>0</xdr:rowOff>
    </xdr:from>
    <xdr:to>
      <xdr:col>28</xdr:col>
      <xdr:colOff>161925</xdr:colOff>
      <xdr:row>109</xdr:row>
      <xdr:rowOff>161925</xdr:rowOff>
    </xdr:to>
    <xdr:pic>
      <xdr:nvPicPr>
        <xdr:cNvPr id="324" name="Picture 323"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096000" y="46291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109</xdr:row>
      <xdr:rowOff>0</xdr:rowOff>
    </xdr:from>
    <xdr:to>
      <xdr:col>31</xdr:col>
      <xdr:colOff>285750</xdr:colOff>
      <xdr:row>109</xdr:row>
      <xdr:rowOff>247650</xdr:rowOff>
    </xdr:to>
    <xdr:pic>
      <xdr:nvPicPr>
        <xdr:cNvPr id="325" name="Picture 324"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46291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109</xdr:row>
      <xdr:rowOff>0</xdr:rowOff>
    </xdr:from>
    <xdr:to>
      <xdr:col>32</xdr:col>
      <xdr:colOff>285750</xdr:colOff>
      <xdr:row>109</xdr:row>
      <xdr:rowOff>247650</xdr:rowOff>
    </xdr:to>
    <xdr:pic>
      <xdr:nvPicPr>
        <xdr:cNvPr id="326" name="Picture 325"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534400" y="46291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118</xdr:row>
      <xdr:rowOff>0</xdr:rowOff>
    </xdr:from>
    <xdr:to>
      <xdr:col>1</xdr:col>
      <xdr:colOff>923925</xdr:colOff>
      <xdr:row>118</xdr:row>
      <xdr:rowOff>971550</xdr:rowOff>
    </xdr:to>
    <xdr:pic>
      <xdr:nvPicPr>
        <xdr:cNvPr id="327" name="Picture 326" descr="Swordsman"/>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0" y="46863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118</xdr:row>
      <xdr:rowOff>0</xdr:rowOff>
    </xdr:from>
    <xdr:to>
      <xdr:col>23</xdr:col>
      <xdr:colOff>0</xdr:colOff>
      <xdr:row>118</xdr:row>
      <xdr:rowOff>247650</xdr:rowOff>
    </xdr:to>
    <xdr:pic>
      <xdr:nvPicPr>
        <xdr:cNvPr id="328" name="Picture 327"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46863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118</xdr:row>
      <xdr:rowOff>0</xdr:rowOff>
    </xdr:from>
    <xdr:to>
      <xdr:col>28</xdr:col>
      <xdr:colOff>161925</xdr:colOff>
      <xdr:row>118</xdr:row>
      <xdr:rowOff>161925</xdr:rowOff>
    </xdr:to>
    <xdr:pic>
      <xdr:nvPicPr>
        <xdr:cNvPr id="329" name="Picture 328"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46863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111</xdr:row>
      <xdr:rowOff>0</xdr:rowOff>
    </xdr:from>
    <xdr:to>
      <xdr:col>1</xdr:col>
      <xdr:colOff>923925</xdr:colOff>
      <xdr:row>111</xdr:row>
      <xdr:rowOff>971550</xdr:rowOff>
    </xdr:to>
    <xdr:pic>
      <xdr:nvPicPr>
        <xdr:cNvPr id="330" name="Picture 329" descr="War Dog"/>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0" y="47244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111</xdr:row>
      <xdr:rowOff>0</xdr:rowOff>
    </xdr:from>
    <xdr:to>
      <xdr:col>23</xdr:col>
      <xdr:colOff>0</xdr:colOff>
      <xdr:row>111</xdr:row>
      <xdr:rowOff>247650</xdr:rowOff>
    </xdr:to>
    <xdr:pic>
      <xdr:nvPicPr>
        <xdr:cNvPr id="331" name="Picture 330"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4724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111</xdr:row>
      <xdr:rowOff>0</xdr:rowOff>
    </xdr:from>
    <xdr:to>
      <xdr:col>28</xdr:col>
      <xdr:colOff>161925</xdr:colOff>
      <xdr:row>111</xdr:row>
      <xdr:rowOff>161925</xdr:rowOff>
    </xdr:to>
    <xdr:pic>
      <xdr:nvPicPr>
        <xdr:cNvPr id="332" name="Picture 331"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096000" y="4724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114</xdr:row>
      <xdr:rowOff>0</xdr:rowOff>
    </xdr:from>
    <xdr:to>
      <xdr:col>1</xdr:col>
      <xdr:colOff>923925</xdr:colOff>
      <xdr:row>114</xdr:row>
      <xdr:rowOff>971550</xdr:rowOff>
    </xdr:to>
    <xdr:pic>
      <xdr:nvPicPr>
        <xdr:cNvPr id="333" name="Picture 332" descr="Wight"/>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0" y="47434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114</xdr:row>
      <xdr:rowOff>0</xdr:rowOff>
    </xdr:from>
    <xdr:to>
      <xdr:col>23</xdr:col>
      <xdr:colOff>0</xdr:colOff>
      <xdr:row>114</xdr:row>
      <xdr:rowOff>247650</xdr:rowOff>
    </xdr:to>
    <xdr:pic>
      <xdr:nvPicPr>
        <xdr:cNvPr id="334" name="Picture 333"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47434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114</xdr:row>
      <xdr:rowOff>0</xdr:rowOff>
    </xdr:from>
    <xdr:to>
      <xdr:col>28</xdr:col>
      <xdr:colOff>161925</xdr:colOff>
      <xdr:row>114</xdr:row>
      <xdr:rowOff>161925</xdr:rowOff>
    </xdr:to>
    <xdr:pic>
      <xdr:nvPicPr>
        <xdr:cNvPr id="335" name="Picture 334"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47434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114</xdr:row>
      <xdr:rowOff>0</xdr:rowOff>
    </xdr:from>
    <xdr:to>
      <xdr:col>31</xdr:col>
      <xdr:colOff>285750</xdr:colOff>
      <xdr:row>114</xdr:row>
      <xdr:rowOff>247650</xdr:rowOff>
    </xdr:to>
    <xdr:pic>
      <xdr:nvPicPr>
        <xdr:cNvPr id="336" name="Picture 335"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47434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114</xdr:row>
      <xdr:rowOff>0</xdr:rowOff>
    </xdr:from>
    <xdr:to>
      <xdr:col>32</xdr:col>
      <xdr:colOff>285750</xdr:colOff>
      <xdr:row>114</xdr:row>
      <xdr:rowOff>247650</xdr:rowOff>
    </xdr:to>
    <xdr:pic>
      <xdr:nvPicPr>
        <xdr:cNvPr id="337" name="Picture 336"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34400" y="47434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116</xdr:row>
      <xdr:rowOff>0</xdr:rowOff>
    </xdr:from>
    <xdr:to>
      <xdr:col>1</xdr:col>
      <xdr:colOff>923925</xdr:colOff>
      <xdr:row>116</xdr:row>
      <xdr:rowOff>971550</xdr:rowOff>
    </xdr:to>
    <xdr:pic>
      <xdr:nvPicPr>
        <xdr:cNvPr id="338" name="Picture 337" descr="Wraith"/>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0" y="47625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116</xdr:row>
      <xdr:rowOff>0</xdr:rowOff>
    </xdr:from>
    <xdr:to>
      <xdr:col>23</xdr:col>
      <xdr:colOff>0</xdr:colOff>
      <xdr:row>116</xdr:row>
      <xdr:rowOff>247650</xdr:rowOff>
    </xdr:to>
    <xdr:pic>
      <xdr:nvPicPr>
        <xdr:cNvPr id="339" name="Picture 338"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048000" y="47625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116</xdr:row>
      <xdr:rowOff>0</xdr:rowOff>
    </xdr:from>
    <xdr:to>
      <xdr:col>28</xdr:col>
      <xdr:colOff>161925</xdr:colOff>
      <xdr:row>116</xdr:row>
      <xdr:rowOff>161925</xdr:rowOff>
    </xdr:to>
    <xdr:pic>
      <xdr:nvPicPr>
        <xdr:cNvPr id="340" name="Picture 339"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096000" y="47625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116</xdr:row>
      <xdr:rowOff>0</xdr:rowOff>
    </xdr:from>
    <xdr:to>
      <xdr:col>31</xdr:col>
      <xdr:colOff>285750</xdr:colOff>
      <xdr:row>116</xdr:row>
      <xdr:rowOff>247650</xdr:rowOff>
    </xdr:to>
    <xdr:pic>
      <xdr:nvPicPr>
        <xdr:cNvPr id="341" name="Picture 340"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924800" y="47625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116</xdr:row>
      <xdr:rowOff>0</xdr:rowOff>
    </xdr:from>
    <xdr:to>
      <xdr:col>32</xdr:col>
      <xdr:colOff>285750</xdr:colOff>
      <xdr:row>116</xdr:row>
      <xdr:rowOff>247650</xdr:rowOff>
    </xdr:to>
    <xdr:pic>
      <xdr:nvPicPr>
        <xdr:cNvPr id="342" name="Picture 341"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47625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295275</xdr:colOff>
      <xdr:row>116</xdr:row>
      <xdr:rowOff>0</xdr:rowOff>
    </xdr:from>
    <xdr:to>
      <xdr:col>32</xdr:col>
      <xdr:colOff>581025</xdr:colOff>
      <xdr:row>116</xdr:row>
      <xdr:rowOff>247650</xdr:rowOff>
    </xdr:to>
    <xdr:pic>
      <xdr:nvPicPr>
        <xdr:cNvPr id="343" name="Picture 342"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29675" y="47625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590550</xdr:colOff>
      <xdr:row>116</xdr:row>
      <xdr:rowOff>0</xdr:rowOff>
    </xdr:from>
    <xdr:to>
      <xdr:col>32</xdr:col>
      <xdr:colOff>876300</xdr:colOff>
      <xdr:row>116</xdr:row>
      <xdr:rowOff>247650</xdr:rowOff>
    </xdr:to>
    <xdr:pic>
      <xdr:nvPicPr>
        <xdr:cNvPr id="344" name="Picture 343"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124950" y="47625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97</xdr:row>
      <xdr:rowOff>0</xdr:rowOff>
    </xdr:from>
    <xdr:to>
      <xdr:col>1</xdr:col>
      <xdr:colOff>923925</xdr:colOff>
      <xdr:row>97</xdr:row>
      <xdr:rowOff>971550</xdr:rowOff>
    </xdr:to>
    <xdr:pic>
      <xdr:nvPicPr>
        <xdr:cNvPr id="345" name="Picture 344" descr="Black Mage"/>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0" y="48387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97</xdr:row>
      <xdr:rowOff>0</xdr:rowOff>
    </xdr:from>
    <xdr:to>
      <xdr:col>23</xdr:col>
      <xdr:colOff>0</xdr:colOff>
      <xdr:row>97</xdr:row>
      <xdr:rowOff>247650</xdr:rowOff>
    </xdr:to>
    <xdr:pic>
      <xdr:nvPicPr>
        <xdr:cNvPr id="346" name="Picture 345" descr="http://warlordsbattlecry.free.fr/image/jeu/icone/Electricite.gif"/>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048000" y="4838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97</xdr:row>
      <xdr:rowOff>0</xdr:rowOff>
    </xdr:from>
    <xdr:to>
      <xdr:col>28</xdr:col>
      <xdr:colOff>161925</xdr:colOff>
      <xdr:row>97</xdr:row>
      <xdr:rowOff>161925</xdr:rowOff>
    </xdr:to>
    <xdr:pic>
      <xdr:nvPicPr>
        <xdr:cNvPr id="347" name="Picture 346"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48387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97</xdr:row>
      <xdr:rowOff>0</xdr:rowOff>
    </xdr:from>
    <xdr:to>
      <xdr:col>28</xdr:col>
      <xdr:colOff>333375</xdr:colOff>
      <xdr:row>97</xdr:row>
      <xdr:rowOff>161925</xdr:rowOff>
    </xdr:to>
    <xdr:pic>
      <xdr:nvPicPr>
        <xdr:cNvPr id="348" name="Picture 347"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48387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97</xdr:row>
      <xdr:rowOff>0</xdr:rowOff>
    </xdr:from>
    <xdr:to>
      <xdr:col>31</xdr:col>
      <xdr:colOff>285750</xdr:colOff>
      <xdr:row>97</xdr:row>
      <xdr:rowOff>247650</xdr:rowOff>
    </xdr:to>
    <xdr:pic>
      <xdr:nvPicPr>
        <xdr:cNvPr id="349" name="Picture 348"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924800" y="4838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97</xdr:row>
      <xdr:rowOff>0</xdr:rowOff>
    </xdr:from>
    <xdr:to>
      <xdr:col>32</xdr:col>
      <xdr:colOff>285750</xdr:colOff>
      <xdr:row>97</xdr:row>
      <xdr:rowOff>247650</xdr:rowOff>
    </xdr:to>
    <xdr:pic>
      <xdr:nvPicPr>
        <xdr:cNvPr id="350" name="Picture 349"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4838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103</xdr:row>
      <xdr:rowOff>0</xdr:rowOff>
    </xdr:from>
    <xdr:to>
      <xdr:col>1</xdr:col>
      <xdr:colOff>923925</xdr:colOff>
      <xdr:row>103</xdr:row>
      <xdr:rowOff>971550</xdr:rowOff>
    </xdr:to>
    <xdr:pic>
      <xdr:nvPicPr>
        <xdr:cNvPr id="351" name="Picture 350" descr="Eagle"/>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0" y="50863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103</xdr:row>
      <xdr:rowOff>0</xdr:rowOff>
    </xdr:from>
    <xdr:to>
      <xdr:col>23</xdr:col>
      <xdr:colOff>0</xdr:colOff>
      <xdr:row>103</xdr:row>
      <xdr:rowOff>247650</xdr:rowOff>
    </xdr:to>
    <xdr:pic>
      <xdr:nvPicPr>
        <xdr:cNvPr id="352" name="Picture 351"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5086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103</xdr:row>
      <xdr:rowOff>0</xdr:rowOff>
    </xdr:from>
    <xdr:to>
      <xdr:col>28</xdr:col>
      <xdr:colOff>161925</xdr:colOff>
      <xdr:row>103</xdr:row>
      <xdr:rowOff>161925</xdr:rowOff>
    </xdr:to>
    <xdr:pic>
      <xdr:nvPicPr>
        <xdr:cNvPr id="353" name="Picture 352"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5086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103</xdr:row>
      <xdr:rowOff>0</xdr:rowOff>
    </xdr:from>
    <xdr:to>
      <xdr:col>31</xdr:col>
      <xdr:colOff>285750</xdr:colOff>
      <xdr:row>103</xdr:row>
      <xdr:rowOff>247650</xdr:rowOff>
    </xdr:to>
    <xdr:pic>
      <xdr:nvPicPr>
        <xdr:cNvPr id="354" name="Picture 353"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0" y="5086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103</xdr:row>
      <xdr:rowOff>0</xdr:rowOff>
    </xdr:from>
    <xdr:to>
      <xdr:col>32</xdr:col>
      <xdr:colOff>285750</xdr:colOff>
      <xdr:row>103</xdr:row>
      <xdr:rowOff>247650</xdr:rowOff>
    </xdr:to>
    <xdr:pic>
      <xdr:nvPicPr>
        <xdr:cNvPr id="355" name="Picture 354"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5086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101</xdr:row>
      <xdr:rowOff>0</xdr:rowOff>
    </xdr:from>
    <xdr:to>
      <xdr:col>1</xdr:col>
      <xdr:colOff>923925</xdr:colOff>
      <xdr:row>101</xdr:row>
      <xdr:rowOff>971550</xdr:rowOff>
    </xdr:to>
    <xdr:pic>
      <xdr:nvPicPr>
        <xdr:cNvPr id="356" name="Picture 355" descr="Goblin Shaman"/>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0" y="51054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101</xdr:row>
      <xdr:rowOff>0</xdr:rowOff>
    </xdr:from>
    <xdr:to>
      <xdr:col>23</xdr:col>
      <xdr:colOff>0</xdr:colOff>
      <xdr:row>101</xdr:row>
      <xdr:rowOff>247650</xdr:rowOff>
    </xdr:to>
    <xdr:pic>
      <xdr:nvPicPr>
        <xdr:cNvPr id="357" name="Picture 356"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048000" y="5105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101</xdr:row>
      <xdr:rowOff>0</xdr:rowOff>
    </xdr:from>
    <xdr:to>
      <xdr:col>28</xdr:col>
      <xdr:colOff>161925</xdr:colOff>
      <xdr:row>101</xdr:row>
      <xdr:rowOff>161925</xdr:rowOff>
    </xdr:to>
    <xdr:pic>
      <xdr:nvPicPr>
        <xdr:cNvPr id="358" name="Picture 357"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096000" y="5105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101</xdr:row>
      <xdr:rowOff>0</xdr:rowOff>
    </xdr:from>
    <xdr:to>
      <xdr:col>28</xdr:col>
      <xdr:colOff>333375</xdr:colOff>
      <xdr:row>101</xdr:row>
      <xdr:rowOff>161925</xdr:rowOff>
    </xdr:to>
    <xdr:pic>
      <xdr:nvPicPr>
        <xdr:cNvPr id="359" name="Picture 358"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5105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101</xdr:row>
      <xdr:rowOff>0</xdr:rowOff>
    </xdr:from>
    <xdr:to>
      <xdr:col>31</xdr:col>
      <xdr:colOff>285750</xdr:colOff>
      <xdr:row>101</xdr:row>
      <xdr:rowOff>247650</xdr:rowOff>
    </xdr:to>
    <xdr:pic>
      <xdr:nvPicPr>
        <xdr:cNvPr id="360" name="Picture 359"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7924800" y="5105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101</xdr:row>
      <xdr:rowOff>0</xdr:rowOff>
    </xdr:from>
    <xdr:to>
      <xdr:col>32</xdr:col>
      <xdr:colOff>285750</xdr:colOff>
      <xdr:row>101</xdr:row>
      <xdr:rowOff>247650</xdr:rowOff>
    </xdr:to>
    <xdr:pic>
      <xdr:nvPicPr>
        <xdr:cNvPr id="361" name="Picture 360"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5105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295275</xdr:colOff>
      <xdr:row>101</xdr:row>
      <xdr:rowOff>0</xdr:rowOff>
    </xdr:from>
    <xdr:to>
      <xdr:col>32</xdr:col>
      <xdr:colOff>581025</xdr:colOff>
      <xdr:row>101</xdr:row>
      <xdr:rowOff>247650</xdr:rowOff>
    </xdr:to>
    <xdr:pic>
      <xdr:nvPicPr>
        <xdr:cNvPr id="362" name="Picture 361"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29675" y="5105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590550</xdr:colOff>
      <xdr:row>101</xdr:row>
      <xdr:rowOff>0</xdr:rowOff>
    </xdr:from>
    <xdr:to>
      <xdr:col>32</xdr:col>
      <xdr:colOff>876300</xdr:colOff>
      <xdr:row>101</xdr:row>
      <xdr:rowOff>247650</xdr:rowOff>
    </xdr:to>
    <xdr:pic>
      <xdr:nvPicPr>
        <xdr:cNvPr id="363" name="Picture 362"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124950" y="5105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104</xdr:row>
      <xdr:rowOff>0</xdr:rowOff>
    </xdr:from>
    <xdr:to>
      <xdr:col>1</xdr:col>
      <xdr:colOff>923925</xdr:colOff>
      <xdr:row>104</xdr:row>
      <xdr:rowOff>971550</xdr:rowOff>
    </xdr:to>
    <xdr:pic>
      <xdr:nvPicPr>
        <xdr:cNvPr id="364" name="Picture 363" descr="Ice Maiden"/>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0" y="53340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104</xdr:row>
      <xdr:rowOff>0</xdr:rowOff>
    </xdr:from>
    <xdr:to>
      <xdr:col>23</xdr:col>
      <xdr:colOff>0</xdr:colOff>
      <xdr:row>104</xdr:row>
      <xdr:rowOff>247650</xdr:rowOff>
    </xdr:to>
    <xdr:pic>
      <xdr:nvPicPr>
        <xdr:cNvPr id="365" name="Picture 364"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048000" y="5334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104</xdr:row>
      <xdr:rowOff>0</xdr:rowOff>
    </xdr:from>
    <xdr:to>
      <xdr:col>28</xdr:col>
      <xdr:colOff>161925</xdr:colOff>
      <xdr:row>104</xdr:row>
      <xdr:rowOff>161925</xdr:rowOff>
    </xdr:to>
    <xdr:pic>
      <xdr:nvPicPr>
        <xdr:cNvPr id="366" name="Picture 365"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53340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104</xdr:row>
      <xdr:rowOff>0</xdr:rowOff>
    </xdr:from>
    <xdr:to>
      <xdr:col>28</xdr:col>
      <xdr:colOff>333375</xdr:colOff>
      <xdr:row>104</xdr:row>
      <xdr:rowOff>161925</xdr:rowOff>
    </xdr:to>
    <xdr:pic>
      <xdr:nvPicPr>
        <xdr:cNvPr id="367" name="Picture 366"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53340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104</xdr:row>
      <xdr:rowOff>0</xdr:rowOff>
    </xdr:from>
    <xdr:to>
      <xdr:col>31</xdr:col>
      <xdr:colOff>285750</xdr:colOff>
      <xdr:row>104</xdr:row>
      <xdr:rowOff>247650</xdr:rowOff>
    </xdr:to>
    <xdr:pic>
      <xdr:nvPicPr>
        <xdr:cNvPr id="368" name="Picture 367"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924800" y="5334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104</xdr:row>
      <xdr:rowOff>0</xdr:rowOff>
    </xdr:from>
    <xdr:to>
      <xdr:col>32</xdr:col>
      <xdr:colOff>285750</xdr:colOff>
      <xdr:row>104</xdr:row>
      <xdr:rowOff>247650</xdr:rowOff>
    </xdr:to>
    <xdr:pic>
      <xdr:nvPicPr>
        <xdr:cNvPr id="369" name="Picture 368"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5334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295275</xdr:colOff>
      <xdr:row>104</xdr:row>
      <xdr:rowOff>0</xdr:rowOff>
    </xdr:from>
    <xdr:to>
      <xdr:col>32</xdr:col>
      <xdr:colOff>581025</xdr:colOff>
      <xdr:row>104</xdr:row>
      <xdr:rowOff>247650</xdr:rowOff>
    </xdr:to>
    <xdr:pic>
      <xdr:nvPicPr>
        <xdr:cNvPr id="370" name="Picture 369"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29675" y="5334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590550</xdr:colOff>
      <xdr:row>104</xdr:row>
      <xdr:rowOff>0</xdr:rowOff>
    </xdr:from>
    <xdr:to>
      <xdr:col>32</xdr:col>
      <xdr:colOff>876300</xdr:colOff>
      <xdr:row>104</xdr:row>
      <xdr:rowOff>247650</xdr:rowOff>
    </xdr:to>
    <xdr:pic>
      <xdr:nvPicPr>
        <xdr:cNvPr id="371" name="Picture 370"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124950" y="5334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106</xdr:row>
      <xdr:rowOff>0</xdr:rowOff>
    </xdr:from>
    <xdr:to>
      <xdr:col>1</xdr:col>
      <xdr:colOff>923925</xdr:colOff>
      <xdr:row>106</xdr:row>
      <xdr:rowOff>971550</xdr:rowOff>
    </xdr:to>
    <xdr:pic>
      <xdr:nvPicPr>
        <xdr:cNvPr id="372" name="Picture 371" descr="Kobold Sniper"/>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0" y="54864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106</xdr:row>
      <xdr:rowOff>0</xdr:rowOff>
    </xdr:from>
    <xdr:to>
      <xdr:col>23</xdr:col>
      <xdr:colOff>0</xdr:colOff>
      <xdr:row>106</xdr:row>
      <xdr:rowOff>247650</xdr:rowOff>
    </xdr:to>
    <xdr:pic>
      <xdr:nvPicPr>
        <xdr:cNvPr id="373" name="Picture 372"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5486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106</xdr:row>
      <xdr:rowOff>0</xdr:rowOff>
    </xdr:from>
    <xdr:to>
      <xdr:col>28</xdr:col>
      <xdr:colOff>161925</xdr:colOff>
      <xdr:row>106</xdr:row>
      <xdr:rowOff>161925</xdr:rowOff>
    </xdr:to>
    <xdr:pic>
      <xdr:nvPicPr>
        <xdr:cNvPr id="374" name="Picture 373"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5486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100</xdr:row>
      <xdr:rowOff>0</xdr:rowOff>
    </xdr:from>
    <xdr:to>
      <xdr:col>1</xdr:col>
      <xdr:colOff>923925</xdr:colOff>
      <xdr:row>100</xdr:row>
      <xdr:rowOff>971550</xdr:rowOff>
    </xdr:to>
    <xdr:pic>
      <xdr:nvPicPr>
        <xdr:cNvPr id="375" name="Picture 374" descr="Minotau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0" y="55245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100</xdr:row>
      <xdr:rowOff>0</xdr:rowOff>
    </xdr:from>
    <xdr:to>
      <xdr:col>23</xdr:col>
      <xdr:colOff>0</xdr:colOff>
      <xdr:row>100</xdr:row>
      <xdr:rowOff>247650</xdr:rowOff>
    </xdr:to>
    <xdr:pic>
      <xdr:nvPicPr>
        <xdr:cNvPr id="376" name="Picture 375"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55245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100</xdr:row>
      <xdr:rowOff>0</xdr:rowOff>
    </xdr:from>
    <xdr:to>
      <xdr:col>28</xdr:col>
      <xdr:colOff>161925</xdr:colOff>
      <xdr:row>100</xdr:row>
      <xdr:rowOff>161925</xdr:rowOff>
    </xdr:to>
    <xdr:pic>
      <xdr:nvPicPr>
        <xdr:cNvPr id="377" name="Picture 376"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55245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105</xdr:row>
      <xdr:rowOff>0</xdr:rowOff>
    </xdr:from>
    <xdr:to>
      <xdr:col>1</xdr:col>
      <xdr:colOff>923925</xdr:colOff>
      <xdr:row>105</xdr:row>
      <xdr:rowOff>971550</xdr:rowOff>
    </xdr:to>
    <xdr:pic>
      <xdr:nvPicPr>
        <xdr:cNvPr id="378" name="Picture 377" descr="Pikeman"/>
        <xdr:cNvPicPr>
          <a:picLocks noChangeAspect="1" noChangeArrowheads="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bwMode="auto">
        <a:xfrm>
          <a:off x="0" y="55816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105</xdr:row>
      <xdr:rowOff>0</xdr:rowOff>
    </xdr:from>
    <xdr:to>
      <xdr:col>23</xdr:col>
      <xdr:colOff>0</xdr:colOff>
      <xdr:row>105</xdr:row>
      <xdr:rowOff>247650</xdr:rowOff>
    </xdr:to>
    <xdr:pic>
      <xdr:nvPicPr>
        <xdr:cNvPr id="379" name="Picture 378"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5581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105</xdr:row>
      <xdr:rowOff>0</xdr:rowOff>
    </xdr:from>
    <xdr:to>
      <xdr:col>28</xdr:col>
      <xdr:colOff>161925</xdr:colOff>
      <xdr:row>105</xdr:row>
      <xdr:rowOff>161925</xdr:rowOff>
    </xdr:to>
    <xdr:pic>
      <xdr:nvPicPr>
        <xdr:cNvPr id="380" name="Picture 379"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55816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105</xdr:row>
      <xdr:rowOff>0</xdr:rowOff>
    </xdr:from>
    <xdr:to>
      <xdr:col>28</xdr:col>
      <xdr:colOff>333375</xdr:colOff>
      <xdr:row>105</xdr:row>
      <xdr:rowOff>161925</xdr:rowOff>
    </xdr:to>
    <xdr:pic>
      <xdr:nvPicPr>
        <xdr:cNvPr id="381" name="Picture 380"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55816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102</xdr:row>
      <xdr:rowOff>0</xdr:rowOff>
    </xdr:from>
    <xdr:to>
      <xdr:col>1</xdr:col>
      <xdr:colOff>923925</xdr:colOff>
      <xdr:row>102</xdr:row>
      <xdr:rowOff>971550</xdr:rowOff>
    </xdr:to>
    <xdr:pic>
      <xdr:nvPicPr>
        <xdr:cNvPr id="382" name="Picture 381" descr="Queen Spider"/>
        <xdr:cNvPicPr>
          <a:picLocks noChangeAspect="1" noChangeArrowheads="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0" y="56769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102</xdr:row>
      <xdr:rowOff>0</xdr:rowOff>
    </xdr:from>
    <xdr:to>
      <xdr:col>23</xdr:col>
      <xdr:colOff>0</xdr:colOff>
      <xdr:row>102</xdr:row>
      <xdr:rowOff>247650</xdr:rowOff>
    </xdr:to>
    <xdr:pic>
      <xdr:nvPicPr>
        <xdr:cNvPr id="383" name="Picture 382"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56769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102</xdr:row>
      <xdr:rowOff>0</xdr:rowOff>
    </xdr:from>
    <xdr:to>
      <xdr:col>28</xdr:col>
      <xdr:colOff>161925</xdr:colOff>
      <xdr:row>102</xdr:row>
      <xdr:rowOff>161925</xdr:rowOff>
    </xdr:to>
    <xdr:pic>
      <xdr:nvPicPr>
        <xdr:cNvPr id="384" name="Picture 383"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56769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102</xdr:row>
      <xdr:rowOff>0</xdr:rowOff>
    </xdr:from>
    <xdr:to>
      <xdr:col>28</xdr:col>
      <xdr:colOff>333375</xdr:colOff>
      <xdr:row>102</xdr:row>
      <xdr:rowOff>161925</xdr:rowOff>
    </xdr:to>
    <xdr:pic>
      <xdr:nvPicPr>
        <xdr:cNvPr id="385" name="Picture 384"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267450" y="56769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xdr:row>
      <xdr:rowOff>0</xdr:rowOff>
    </xdr:from>
    <xdr:to>
      <xdr:col>1</xdr:col>
      <xdr:colOff>923925</xdr:colOff>
      <xdr:row>95</xdr:row>
      <xdr:rowOff>971550</xdr:rowOff>
    </xdr:to>
    <xdr:pic>
      <xdr:nvPicPr>
        <xdr:cNvPr id="386" name="Picture 385" descr="Rider"/>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0" y="58483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95</xdr:row>
      <xdr:rowOff>0</xdr:rowOff>
    </xdr:from>
    <xdr:to>
      <xdr:col>23</xdr:col>
      <xdr:colOff>0</xdr:colOff>
      <xdr:row>95</xdr:row>
      <xdr:rowOff>247650</xdr:rowOff>
    </xdr:to>
    <xdr:pic>
      <xdr:nvPicPr>
        <xdr:cNvPr id="387" name="Picture 386"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5848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95</xdr:row>
      <xdr:rowOff>0</xdr:rowOff>
    </xdr:from>
    <xdr:to>
      <xdr:col>28</xdr:col>
      <xdr:colOff>161925</xdr:colOff>
      <xdr:row>95</xdr:row>
      <xdr:rowOff>161925</xdr:rowOff>
    </xdr:to>
    <xdr:pic>
      <xdr:nvPicPr>
        <xdr:cNvPr id="388" name="Picture 387"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5848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98</xdr:row>
      <xdr:rowOff>0</xdr:rowOff>
    </xdr:from>
    <xdr:to>
      <xdr:col>1</xdr:col>
      <xdr:colOff>923925</xdr:colOff>
      <xdr:row>98</xdr:row>
      <xdr:rowOff>971550</xdr:rowOff>
    </xdr:to>
    <xdr:pic>
      <xdr:nvPicPr>
        <xdr:cNvPr id="389" name="Picture 388" descr="Runelord"/>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0" y="58674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98</xdr:row>
      <xdr:rowOff>0</xdr:rowOff>
    </xdr:from>
    <xdr:to>
      <xdr:col>23</xdr:col>
      <xdr:colOff>0</xdr:colOff>
      <xdr:row>98</xdr:row>
      <xdr:rowOff>247650</xdr:rowOff>
    </xdr:to>
    <xdr:pic>
      <xdr:nvPicPr>
        <xdr:cNvPr id="390" name="Picture 389"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0" y="5867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98</xdr:row>
      <xdr:rowOff>0</xdr:rowOff>
    </xdr:from>
    <xdr:to>
      <xdr:col>28</xdr:col>
      <xdr:colOff>161925</xdr:colOff>
      <xdr:row>98</xdr:row>
      <xdr:rowOff>161925</xdr:rowOff>
    </xdr:to>
    <xdr:pic>
      <xdr:nvPicPr>
        <xdr:cNvPr id="391" name="Picture 390"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5867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98</xdr:row>
      <xdr:rowOff>0</xdr:rowOff>
    </xdr:from>
    <xdr:to>
      <xdr:col>28</xdr:col>
      <xdr:colOff>333375</xdr:colOff>
      <xdr:row>98</xdr:row>
      <xdr:rowOff>161925</xdr:rowOff>
    </xdr:to>
    <xdr:pic>
      <xdr:nvPicPr>
        <xdr:cNvPr id="392" name="Picture 391"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267450" y="5867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98</xdr:row>
      <xdr:rowOff>0</xdr:rowOff>
    </xdr:from>
    <xdr:to>
      <xdr:col>28</xdr:col>
      <xdr:colOff>504825</xdr:colOff>
      <xdr:row>98</xdr:row>
      <xdr:rowOff>161925</xdr:rowOff>
    </xdr:to>
    <xdr:pic>
      <xdr:nvPicPr>
        <xdr:cNvPr id="393" name="Picture 392"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438900" y="5867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98</xdr:row>
      <xdr:rowOff>0</xdr:rowOff>
    </xdr:from>
    <xdr:to>
      <xdr:col>31</xdr:col>
      <xdr:colOff>285750</xdr:colOff>
      <xdr:row>98</xdr:row>
      <xdr:rowOff>247650</xdr:rowOff>
    </xdr:to>
    <xdr:pic>
      <xdr:nvPicPr>
        <xdr:cNvPr id="394" name="Picture 393"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5867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295275</xdr:colOff>
      <xdr:row>98</xdr:row>
      <xdr:rowOff>0</xdr:rowOff>
    </xdr:from>
    <xdr:to>
      <xdr:col>31</xdr:col>
      <xdr:colOff>581025</xdr:colOff>
      <xdr:row>98</xdr:row>
      <xdr:rowOff>247650</xdr:rowOff>
    </xdr:to>
    <xdr:pic>
      <xdr:nvPicPr>
        <xdr:cNvPr id="395" name="Picture 394"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220075" y="5867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590550</xdr:colOff>
      <xdr:row>98</xdr:row>
      <xdr:rowOff>0</xdr:rowOff>
    </xdr:from>
    <xdr:to>
      <xdr:col>31</xdr:col>
      <xdr:colOff>876300</xdr:colOff>
      <xdr:row>98</xdr:row>
      <xdr:rowOff>247650</xdr:rowOff>
    </xdr:to>
    <xdr:pic>
      <xdr:nvPicPr>
        <xdr:cNvPr id="396" name="Picture 395"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515350" y="5867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98</xdr:row>
      <xdr:rowOff>0</xdr:rowOff>
    </xdr:from>
    <xdr:to>
      <xdr:col>32</xdr:col>
      <xdr:colOff>285750</xdr:colOff>
      <xdr:row>98</xdr:row>
      <xdr:rowOff>247650</xdr:rowOff>
    </xdr:to>
    <xdr:pic>
      <xdr:nvPicPr>
        <xdr:cNvPr id="397" name="Picture 396"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5867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295275</xdr:colOff>
      <xdr:row>98</xdr:row>
      <xdr:rowOff>0</xdr:rowOff>
    </xdr:from>
    <xdr:to>
      <xdr:col>32</xdr:col>
      <xdr:colOff>581025</xdr:colOff>
      <xdr:row>98</xdr:row>
      <xdr:rowOff>247650</xdr:rowOff>
    </xdr:to>
    <xdr:pic>
      <xdr:nvPicPr>
        <xdr:cNvPr id="398" name="Picture 397"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29675" y="5867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590550</xdr:colOff>
      <xdr:row>98</xdr:row>
      <xdr:rowOff>0</xdr:rowOff>
    </xdr:from>
    <xdr:to>
      <xdr:col>32</xdr:col>
      <xdr:colOff>876300</xdr:colOff>
      <xdr:row>98</xdr:row>
      <xdr:rowOff>247650</xdr:rowOff>
    </xdr:to>
    <xdr:pic>
      <xdr:nvPicPr>
        <xdr:cNvPr id="399" name="Picture 398"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124950" y="5867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99</xdr:row>
      <xdr:rowOff>0</xdr:rowOff>
    </xdr:from>
    <xdr:to>
      <xdr:col>1</xdr:col>
      <xdr:colOff>923925</xdr:colOff>
      <xdr:row>99</xdr:row>
      <xdr:rowOff>971550</xdr:rowOff>
    </xdr:to>
    <xdr:pic>
      <xdr:nvPicPr>
        <xdr:cNvPr id="400" name="Picture 399" descr="Scorpion"/>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0" y="60198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99</xdr:row>
      <xdr:rowOff>0</xdr:rowOff>
    </xdr:from>
    <xdr:to>
      <xdr:col>23</xdr:col>
      <xdr:colOff>0</xdr:colOff>
      <xdr:row>99</xdr:row>
      <xdr:rowOff>247650</xdr:rowOff>
    </xdr:to>
    <xdr:pic>
      <xdr:nvPicPr>
        <xdr:cNvPr id="401" name="Picture 400"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6019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99</xdr:row>
      <xdr:rowOff>0</xdr:rowOff>
    </xdr:from>
    <xdr:to>
      <xdr:col>28</xdr:col>
      <xdr:colOff>161925</xdr:colOff>
      <xdr:row>99</xdr:row>
      <xdr:rowOff>161925</xdr:rowOff>
    </xdr:to>
    <xdr:pic>
      <xdr:nvPicPr>
        <xdr:cNvPr id="402" name="Picture 401"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60198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99</xdr:row>
      <xdr:rowOff>0</xdr:rowOff>
    </xdr:from>
    <xdr:to>
      <xdr:col>31</xdr:col>
      <xdr:colOff>285750</xdr:colOff>
      <xdr:row>99</xdr:row>
      <xdr:rowOff>247650</xdr:rowOff>
    </xdr:to>
    <xdr:pic>
      <xdr:nvPicPr>
        <xdr:cNvPr id="403" name="Picture 402"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6019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99</xdr:row>
      <xdr:rowOff>0</xdr:rowOff>
    </xdr:from>
    <xdr:to>
      <xdr:col>32</xdr:col>
      <xdr:colOff>285750</xdr:colOff>
      <xdr:row>99</xdr:row>
      <xdr:rowOff>247650</xdr:rowOff>
    </xdr:to>
    <xdr:pic>
      <xdr:nvPicPr>
        <xdr:cNvPr id="404" name="Picture 403"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34400" y="6019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96</xdr:row>
      <xdr:rowOff>0</xdr:rowOff>
    </xdr:from>
    <xdr:to>
      <xdr:col>1</xdr:col>
      <xdr:colOff>923925</xdr:colOff>
      <xdr:row>96</xdr:row>
      <xdr:rowOff>971550</xdr:rowOff>
    </xdr:to>
    <xdr:pic>
      <xdr:nvPicPr>
        <xdr:cNvPr id="405" name="Picture 404" descr="Summoner"/>
        <xdr:cNvPicPr>
          <a:picLocks noChangeAspect="1" noChangeArrowheads="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0" y="60960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96</xdr:row>
      <xdr:rowOff>0</xdr:rowOff>
    </xdr:from>
    <xdr:to>
      <xdr:col>23</xdr:col>
      <xdr:colOff>0</xdr:colOff>
      <xdr:row>96</xdr:row>
      <xdr:rowOff>247650</xdr:rowOff>
    </xdr:to>
    <xdr:pic>
      <xdr:nvPicPr>
        <xdr:cNvPr id="406" name="Picture 405" descr="http://warlordsbattlecry.free.fr/image/jeu/icone/Electricite.gif"/>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048000" y="6096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96</xdr:row>
      <xdr:rowOff>0</xdr:rowOff>
    </xdr:from>
    <xdr:to>
      <xdr:col>28</xdr:col>
      <xdr:colOff>161925</xdr:colOff>
      <xdr:row>96</xdr:row>
      <xdr:rowOff>161925</xdr:rowOff>
    </xdr:to>
    <xdr:pic>
      <xdr:nvPicPr>
        <xdr:cNvPr id="407" name="Picture 406"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60960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96</xdr:row>
      <xdr:rowOff>0</xdr:rowOff>
    </xdr:from>
    <xdr:to>
      <xdr:col>28</xdr:col>
      <xdr:colOff>333375</xdr:colOff>
      <xdr:row>96</xdr:row>
      <xdr:rowOff>161925</xdr:rowOff>
    </xdr:to>
    <xdr:pic>
      <xdr:nvPicPr>
        <xdr:cNvPr id="408" name="Picture 407"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60960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96</xdr:row>
      <xdr:rowOff>0</xdr:rowOff>
    </xdr:from>
    <xdr:to>
      <xdr:col>28</xdr:col>
      <xdr:colOff>504825</xdr:colOff>
      <xdr:row>96</xdr:row>
      <xdr:rowOff>161925</xdr:rowOff>
    </xdr:to>
    <xdr:pic>
      <xdr:nvPicPr>
        <xdr:cNvPr id="409" name="Picture 408"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438900" y="60960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96</xdr:row>
      <xdr:rowOff>0</xdr:rowOff>
    </xdr:from>
    <xdr:to>
      <xdr:col>32</xdr:col>
      <xdr:colOff>285750</xdr:colOff>
      <xdr:row>96</xdr:row>
      <xdr:rowOff>247650</xdr:rowOff>
    </xdr:to>
    <xdr:pic>
      <xdr:nvPicPr>
        <xdr:cNvPr id="410" name="Picture 409"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6096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86</xdr:row>
      <xdr:rowOff>0</xdr:rowOff>
    </xdr:from>
    <xdr:to>
      <xdr:col>1</xdr:col>
      <xdr:colOff>923925</xdr:colOff>
      <xdr:row>86</xdr:row>
      <xdr:rowOff>971550</xdr:rowOff>
    </xdr:to>
    <xdr:pic>
      <xdr:nvPicPr>
        <xdr:cNvPr id="411" name="Picture 410" descr="Ancient Wisp"/>
        <xdr:cNvPicPr>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0" y="63055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86</xdr:row>
      <xdr:rowOff>0</xdr:rowOff>
    </xdr:from>
    <xdr:to>
      <xdr:col>23</xdr:col>
      <xdr:colOff>0</xdr:colOff>
      <xdr:row>86</xdr:row>
      <xdr:rowOff>247650</xdr:rowOff>
    </xdr:to>
    <xdr:pic>
      <xdr:nvPicPr>
        <xdr:cNvPr id="412" name="Picture 411" descr="http://warlordsbattlecry.free.fr/image/jeu/icone/Electricite.gif"/>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048000" y="63055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86</xdr:row>
      <xdr:rowOff>0</xdr:rowOff>
    </xdr:from>
    <xdr:to>
      <xdr:col>28</xdr:col>
      <xdr:colOff>161925</xdr:colOff>
      <xdr:row>86</xdr:row>
      <xdr:rowOff>161925</xdr:rowOff>
    </xdr:to>
    <xdr:pic>
      <xdr:nvPicPr>
        <xdr:cNvPr id="413" name="Picture 412"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096000" y="63055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86</xdr:row>
      <xdr:rowOff>0</xdr:rowOff>
    </xdr:from>
    <xdr:to>
      <xdr:col>31</xdr:col>
      <xdr:colOff>285750</xdr:colOff>
      <xdr:row>86</xdr:row>
      <xdr:rowOff>247650</xdr:rowOff>
    </xdr:to>
    <xdr:pic>
      <xdr:nvPicPr>
        <xdr:cNvPr id="414" name="Picture 413"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924800" y="63055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86</xdr:row>
      <xdr:rowOff>0</xdr:rowOff>
    </xdr:from>
    <xdr:to>
      <xdr:col>32</xdr:col>
      <xdr:colOff>285750</xdr:colOff>
      <xdr:row>86</xdr:row>
      <xdr:rowOff>247650</xdr:rowOff>
    </xdr:to>
    <xdr:pic>
      <xdr:nvPicPr>
        <xdr:cNvPr id="415" name="Picture 414"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63055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295275</xdr:colOff>
      <xdr:row>86</xdr:row>
      <xdr:rowOff>0</xdr:rowOff>
    </xdr:from>
    <xdr:to>
      <xdr:col>32</xdr:col>
      <xdr:colOff>581025</xdr:colOff>
      <xdr:row>86</xdr:row>
      <xdr:rowOff>247650</xdr:rowOff>
    </xdr:to>
    <xdr:pic>
      <xdr:nvPicPr>
        <xdr:cNvPr id="416" name="Picture 415"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29675" y="63055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590550</xdr:colOff>
      <xdr:row>86</xdr:row>
      <xdr:rowOff>0</xdr:rowOff>
    </xdr:from>
    <xdr:to>
      <xdr:col>32</xdr:col>
      <xdr:colOff>876300</xdr:colOff>
      <xdr:row>86</xdr:row>
      <xdr:rowOff>247650</xdr:rowOff>
    </xdr:to>
    <xdr:pic>
      <xdr:nvPicPr>
        <xdr:cNvPr id="417" name="Picture 416"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124950" y="63055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92</xdr:row>
      <xdr:rowOff>0</xdr:rowOff>
    </xdr:from>
    <xdr:to>
      <xdr:col>1</xdr:col>
      <xdr:colOff>923925</xdr:colOff>
      <xdr:row>92</xdr:row>
      <xdr:rowOff>971550</xdr:rowOff>
    </xdr:to>
    <xdr:pic>
      <xdr:nvPicPr>
        <xdr:cNvPr id="418" name="Picture 417" descr="Ballista"/>
        <xdr:cNvPicPr>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0" y="64770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92</xdr:row>
      <xdr:rowOff>0</xdr:rowOff>
    </xdr:from>
    <xdr:to>
      <xdr:col>23</xdr:col>
      <xdr:colOff>0</xdr:colOff>
      <xdr:row>92</xdr:row>
      <xdr:rowOff>247650</xdr:rowOff>
    </xdr:to>
    <xdr:pic>
      <xdr:nvPicPr>
        <xdr:cNvPr id="419" name="Picture 418"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6477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92</xdr:row>
      <xdr:rowOff>0</xdr:rowOff>
    </xdr:from>
    <xdr:to>
      <xdr:col>28</xdr:col>
      <xdr:colOff>161925</xdr:colOff>
      <xdr:row>92</xdr:row>
      <xdr:rowOff>161925</xdr:rowOff>
    </xdr:to>
    <xdr:pic>
      <xdr:nvPicPr>
        <xdr:cNvPr id="420" name="Picture 419"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64770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92</xdr:row>
      <xdr:rowOff>0</xdr:rowOff>
    </xdr:from>
    <xdr:to>
      <xdr:col>28</xdr:col>
      <xdr:colOff>333375</xdr:colOff>
      <xdr:row>92</xdr:row>
      <xdr:rowOff>161925</xdr:rowOff>
    </xdr:to>
    <xdr:pic>
      <xdr:nvPicPr>
        <xdr:cNvPr id="421" name="Picture 420"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64770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92</xdr:row>
      <xdr:rowOff>0</xdr:rowOff>
    </xdr:from>
    <xdr:to>
      <xdr:col>31</xdr:col>
      <xdr:colOff>285750</xdr:colOff>
      <xdr:row>92</xdr:row>
      <xdr:rowOff>247650</xdr:rowOff>
    </xdr:to>
    <xdr:pic>
      <xdr:nvPicPr>
        <xdr:cNvPr id="422" name="Picture 421"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6477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92</xdr:row>
      <xdr:rowOff>0</xdr:rowOff>
    </xdr:from>
    <xdr:to>
      <xdr:col>32</xdr:col>
      <xdr:colOff>285750</xdr:colOff>
      <xdr:row>92</xdr:row>
      <xdr:rowOff>247650</xdr:rowOff>
    </xdr:to>
    <xdr:pic>
      <xdr:nvPicPr>
        <xdr:cNvPr id="423" name="Picture 422"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6477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93</xdr:row>
      <xdr:rowOff>0</xdr:rowOff>
    </xdr:from>
    <xdr:to>
      <xdr:col>1</xdr:col>
      <xdr:colOff>923925</xdr:colOff>
      <xdr:row>93</xdr:row>
      <xdr:rowOff>971550</xdr:rowOff>
    </xdr:to>
    <xdr:pic>
      <xdr:nvPicPr>
        <xdr:cNvPr id="424" name="Picture 423" descr="Dark Infantry"/>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0" y="66103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93</xdr:row>
      <xdr:rowOff>0</xdr:rowOff>
    </xdr:from>
    <xdr:to>
      <xdr:col>23</xdr:col>
      <xdr:colOff>0</xdr:colOff>
      <xdr:row>93</xdr:row>
      <xdr:rowOff>247650</xdr:rowOff>
    </xdr:to>
    <xdr:pic>
      <xdr:nvPicPr>
        <xdr:cNvPr id="425" name="Picture 424"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6610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93</xdr:row>
      <xdr:rowOff>0</xdr:rowOff>
    </xdr:from>
    <xdr:to>
      <xdr:col>28</xdr:col>
      <xdr:colOff>161925</xdr:colOff>
      <xdr:row>93</xdr:row>
      <xdr:rowOff>161925</xdr:rowOff>
    </xdr:to>
    <xdr:pic>
      <xdr:nvPicPr>
        <xdr:cNvPr id="426" name="Picture 425"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6610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82</xdr:row>
      <xdr:rowOff>0</xdr:rowOff>
    </xdr:from>
    <xdr:to>
      <xdr:col>1</xdr:col>
      <xdr:colOff>923925</xdr:colOff>
      <xdr:row>82</xdr:row>
      <xdr:rowOff>971550</xdr:rowOff>
    </xdr:to>
    <xdr:pic>
      <xdr:nvPicPr>
        <xdr:cNvPr id="427" name="Picture 426" descr="Dark Ride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0" y="66865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82</xdr:row>
      <xdr:rowOff>0</xdr:rowOff>
    </xdr:from>
    <xdr:to>
      <xdr:col>23</xdr:col>
      <xdr:colOff>0</xdr:colOff>
      <xdr:row>82</xdr:row>
      <xdr:rowOff>247650</xdr:rowOff>
    </xdr:to>
    <xdr:pic>
      <xdr:nvPicPr>
        <xdr:cNvPr id="428" name="Picture 427"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66865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82</xdr:row>
      <xdr:rowOff>0</xdr:rowOff>
    </xdr:from>
    <xdr:to>
      <xdr:col>28</xdr:col>
      <xdr:colOff>161925</xdr:colOff>
      <xdr:row>82</xdr:row>
      <xdr:rowOff>161925</xdr:rowOff>
    </xdr:to>
    <xdr:pic>
      <xdr:nvPicPr>
        <xdr:cNvPr id="429" name="Picture 428"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66865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82</xdr:row>
      <xdr:rowOff>0</xdr:rowOff>
    </xdr:from>
    <xdr:to>
      <xdr:col>28</xdr:col>
      <xdr:colOff>333375</xdr:colOff>
      <xdr:row>82</xdr:row>
      <xdr:rowOff>161925</xdr:rowOff>
    </xdr:to>
    <xdr:pic>
      <xdr:nvPicPr>
        <xdr:cNvPr id="430" name="Picture 429"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66865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80</xdr:row>
      <xdr:rowOff>0</xdr:rowOff>
    </xdr:from>
    <xdr:to>
      <xdr:col>1</xdr:col>
      <xdr:colOff>923925</xdr:colOff>
      <xdr:row>80</xdr:row>
      <xdr:rowOff>971550</xdr:rowOff>
    </xdr:to>
    <xdr:pic>
      <xdr:nvPicPr>
        <xdr:cNvPr id="431" name="Picture 430" descr="Flame Cannon"/>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0" y="67627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80</xdr:row>
      <xdr:rowOff>0</xdr:rowOff>
    </xdr:from>
    <xdr:to>
      <xdr:col>23</xdr:col>
      <xdr:colOff>0</xdr:colOff>
      <xdr:row>80</xdr:row>
      <xdr:rowOff>247650</xdr:rowOff>
    </xdr:to>
    <xdr:pic>
      <xdr:nvPicPr>
        <xdr:cNvPr id="432" name="Picture 431"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0" y="67627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80</xdr:row>
      <xdr:rowOff>0</xdr:rowOff>
    </xdr:from>
    <xdr:to>
      <xdr:col>28</xdr:col>
      <xdr:colOff>161925</xdr:colOff>
      <xdr:row>80</xdr:row>
      <xdr:rowOff>161925</xdr:rowOff>
    </xdr:to>
    <xdr:pic>
      <xdr:nvPicPr>
        <xdr:cNvPr id="433" name="Picture 432"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67627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80</xdr:row>
      <xdr:rowOff>0</xdr:rowOff>
    </xdr:from>
    <xdr:to>
      <xdr:col>28</xdr:col>
      <xdr:colOff>333375</xdr:colOff>
      <xdr:row>80</xdr:row>
      <xdr:rowOff>161925</xdr:rowOff>
    </xdr:to>
    <xdr:pic>
      <xdr:nvPicPr>
        <xdr:cNvPr id="434" name="Picture 433"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67627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80</xdr:row>
      <xdr:rowOff>0</xdr:rowOff>
    </xdr:from>
    <xdr:to>
      <xdr:col>31</xdr:col>
      <xdr:colOff>285750</xdr:colOff>
      <xdr:row>80</xdr:row>
      <xdr:rowOff>247650</xdr:rowOff>
    </xdr:to>
    <xdr:pic>
      <xdr:nvPicPr>
        <xdr:cNvPr id="435" name="Picture 434"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67627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80</xdr:row>
      <xdr:rowOff>0</xdr:rowOff>
    </xdr:from>
    <xdr:to>
      <xdr:col>32</xdr:col>
      <xdr:colOff>285750</xdr:colOff>
      <xdr:row>80</xdr:row>
      <xdr:rowOff>247650</xdr:rowOff>
    </xdr:to>
    <xdr:pic>
      <xdr:nvPicPr>
        <xdr:cNvPr id="436" name="Picture 435"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67627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94</xdr:row>
      <xdr:rowOff>0</xdr:rowOff>
    </xdr:from>
    <xdr:to>
      <xdr:col>1</xdr:col>
      <xdr:colOff>923925</xdr:colOff>
      <xdr:row>94</xdr:row>
      <xdr:rowOff>971550</xdr:rowOff>
    </xdr:to>
    <xdr:pic>
      <xdr:nvPicPr>
        <xdr:cNvPr id="437" name="Picture 436" descr="Forestguard"/>
        <xdr:cNvPicPr>
          <a:picLocks noChangeAspect="1" noChangeArrowheads="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0" y="68008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94</xdr:row>
      <xdr:rowOff>0</xdr:rowOff>
    </xdr:from>
    <xdr:to>
      <xdr:col>23</xdr:col>
      <xdr:colOff>0</xdr:colOff>
      <xdr:row>94</xdr:row>
      <xdr:rowOff>247650</xdr:rowOff>
    </xdr:to>
    <xdr:pic>
      <xdr:nvPicPr>
        <xdr:cNvPr id="438" name="Picture 437"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6800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94</xdr:row>
      <xdr:rowOff>0</xdr:rowOff>
    </xdr:from>
    <xdr:to>
      <xdr:col>28</xdr:col>
      <xdr:colOff>161925</xdr:colOff>
      <xdr:row>94</xdr:row>
      <xdr:rowOff>161925</xdr:rowOff>
    </xdr:to>
    <xdr:pic>
      <xdr:nvPicPr>
        <xdr:cNvPr id="439" name="Picture 438"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6800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94</xdr:row>
      <xdr:rowOff>0</xdr:rowOff>
    </xdr:from>
    <xdr:to>
      <xdr:col>28</xdr:col>
      <xdr:colOff>333375</xdr:colOff>
      <xdr:row>94</xdr:row>
      <xdr:rowOff>161925</xdr:rowOff>
    </xdr:to>
    <xdr:pic>
      <xdr:nvPicPr>
        <xdr:cNvPr id="440" name="Picture 439"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6800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94</xdr:row>
      <xdr:rowOff>0</xdr:rowOff>
    </xdr:from>
    <xdr:to>
      <xdr:col>31</xdr:col>
      <xdr:colOff>285750</xdr:colOff>
      <xdr:row>94</xdr:row>
      <xdr:rowOff>247650</xdr:rowOff>
    </xdr:to>
    <xdr:pic>
      <xdr:nvPicPr>
        <xdr:cNvPr id="441" name="Picture 440"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924800" y="6800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89</xdr:row>
      <xdr:rowOff>0</xdr:rowOff>
    </xdr:from>
    <xdr:to>
      <xdr:col>1</xdr:col>
      <xdr:colOff>923925</xdr:colOff>
      <xdr:row>89</xdr:row>
      <xdr:rowOff>971550</xdr:rowOff>
    </xdr:to>
    <xdr:pic>
      <xdr:nvPicPr>
        <xdr:cNvPr id="442" name="Picture 441" descr="Gnoll"/>
        <xdr:cNvPicPr>
          <a:picLocks noChangeAspect="1" noChangeArrowheads="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0" y="68770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89</xdr:row>
      <xdr:rowOff>0</xdr:rowOff>
    </xdr:from>
    <xdr:to>
      <xdr:col>23</xdr:col>
      <xdr:colOff>0</xdr:colOff>
      <xdr:row>89</xdr:row>
      <xdr:rowOff>247650</xdr:rowOff>
    </xdr:to>
    <xdr:pic>
      <xdr:nvPicPr>
        <xdr:cNvPr id="443" name="Picture 442"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6877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89</xdr:row>
      <xdr:rowOff>0</xdr:rowOff>
    </xdr:from>
    <xdr:to>
      <xdr:col>28</xdr:col>
      <xdr:colOff>161925</xdr:colOff>
      <xdr:row>89</xdr:row>
      <xdr:rowOff>161925</xdr:rowOff>
    </xdr:to>
    <xdr:pic>
      <xdr:nvPicPr>
        <xdr:cNvPr id="444" name="Picture 443"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096000" y="68770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89</xdr:row>
      <xdr:rowOff>0</xdr:rowOff>
    </xdr:from>
    <xdr:to>
      <xdr:col>31</xdr:col>
      <xdr:colOff>285750</xdr:colOff>
      <xdr:row>89</xdr:row>
      <xdr:rowOff>247650</xdr:rowOff>
    </xdr:to>
    <xdr:pic>
      <xdr:nvPicPr>
        <xdr:cNvPr id="445" name="Picture 444"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924800" y="6877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87</xdr:row>
      <xdr:rowOff>0</xdr:rowOff>
    </xdr:from>
    <xdr:to>
      <xdr:col>1</xdr:col>
      <xdr:colOff>923925</xdr:colOff>
      <xdr:row>87</xdr:row>
      <xdr:rowOff>971550</xdr:rowOff>
    </xdr:to>
    <xdr:pic>
      <xdr:nvPicPr>
        <xdr:cNvPr id="446" name="Picture 445" descr="Goblin Chief"/>
        <xdr:cNvPicPr>
          <a:picLocks noChangeAspect="1" noChangeArrowheads="1"/>
        </xdr:cNvPicPr>
      </xdr:nvPicPr>
      <xdr:blipFill>
        <a:blip xmlns:r="http://schemas.openxmlformats.org/officeDocument/2006/relationships" r:embed="rId95">
          <a:extLst>
            <a:ext uri="{28A0092B-C50C-407E-A947-70E740481C1C}">
              <a14:useLocalDpi xmlns:a14="http://schemas.microsoft.com/office/drawing/2010/main" val="0"/>
            </a:ext>
          </a:extLst>
        </a:blip>
        <a:srcRect/>
        <a:stretch>
          <a:fillRect/>
        </a:stretch>
      </xdr:blipFill>
      <xdr:spPr bwMode="auto">
        <a:xfrm>
          <a:off x="0" y="69913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87</xdr:row>
      <xdr:rowOff>0</xdr:rowOff>
    </xdr:from>
    <xdr:to>
      <xdr:col>23</xdr:col>
      <xdr:colOff>0</xdr:colOff>
      <xdr:row>87</xdr:row>
      <xdr:rowOff>247650</xdr:rowOff>
    </xdr:to>
    <xdr:pic>
      <xdr:nvPicPr>
        <xdr:cNvPr id="447" name="Picture 446"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6991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87</xdr:row>
      <xdr:rowOff>0</xdr:rowOff>
    </xdr:from>
    <xdr:to>
      <xdr:col>28</xdr:col>
      <xdr:colOff>161925</xdr:colOff>
      <xdr:row>87</xdr:row>
      <xdr:rowOff>161925</xdr:rowOff>
    </xdr:to>
    <xdr:pic>
      <xdr:nvPicPr>
        <xdr:cNvPr id="448" name="Picture 447"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6991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87</xdr:row>
      <xdr:rowOff>0</xdr:rowOff>
    </xdr:from>
    <xdr:to>
      <xdr:col>28</xdr:col>
      <xdr:colOff>333375</xdr:colOff>
      <xdr:row>87</xdr:row>
      <xdr:rowOff>161925</xdr:rowOff>
    </xdr:to>
    <xdr:pic>
      <xdr:nvPicPr>
        <xdr:cNvPr id="449" name="Picture 448"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6991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87</xdr:row>
      <xdr:rowOff>0</xdr:rowOff>
    </xdr:from>
    <xdr:to>
      <xdr:col>31</xdr:col>
      <xdr:colOff>285750</xdr:colOff>
      <xdr:row>87</xdr:row>
      <xdr:rowOff>247650</xdr:rowOff>
    </xdr:to>
    <xdr:pic>
      <xdr:nvPicPr>
        <xdr:cNvPr id="450" name="Picture 449"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0" y="6991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87</xdr:row>
      <xdr:rowOff>0</xdr:rowOff>
    </xdr:from>
    <xdr:to>
      <xdr:col>32</xdr:col>
      <xdr:colOff>285750</xdr:colOff>
      <xdr:row>87</xdr:row>
      <xdr:rowOff>247650</xdr:rowOff>
    </xdr:to>
    <xdr:pic>
      <xdr:nvPicPr>
        <xdr:cNvPr id="451" name="Picture 450"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6991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90</xdr:row>
      <xdr:rowOff>0</xdr:rowOff>
    </xdr:from>
    <xdr:to>
      <xdr:col>1</xdr:col>
      <xdr:colOff>923925</xdr:colOff>
      <xdr:row>90</xdr:row>
      <xdr:rowOff>971550</xdr:rowOff>
    </xdr:to>
    <xdr:pic>
      <xdr:nvPicPr>
        <xdr:cNvPr id="452" name="Picture 451" descr="Harpy"/>
        <xdr:cNvPicPr>
          <a:picLocks noChangeAspect="1" noChangeArrowheads="1"/>
        </xdr:cNvPicPr>
      </xdr:nvPicPr>
      <xdr:blipFill>
        <a:blip xmlns:r="http://schemas.openxmlformats.org/officeDocument/2006/relationships" r:embed="rId96">
          <a:extLst>
            <a:ext uri="{28A0092B-C50C-407E-A947-70E740481C1C}">
              <a14:useLocalDpi xmlns:a14="http://schemas.microsoft.com/office/drawing/2010/main" val="0"/>
            </a:ext>
          </a:extLst>
        </a:blip>
        <a:srcRect/>
        <a:stretch>
          <a:fillRect/>
        </a:stretch>
      </xdr:blipFill>
      <xdr:spPr bwMode="auto">
        <a:xfrm>
          <a:off x="0" y="70866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90</xdr:row>
      <xdr:rowOff>0</xdr:rowOff>
    </xdr:from>
    <xdr:to>
      <xdr:col>23</xdr:col>
      <xdr:colOff>0</xdr:colOff>
      <xdr:row>90</xdr:row>
      <xdr:rowOff>247650</xdr:rowOff>
    </xdr:to>
    <xdr:pic>
      <xdr:nvPicPr>
        <xdr:cNvPr id="453" name="Picture 452"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70866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90</xdr:row>
      <xdr:rowOff>0</xdr:rowOff>
    </xdr:from>
    <xdr:to>
      <xdr:col>28</xdr:col>
      <xdr:colOff>161925</xdr:colOff>
      <xdr:row>90</xdr:row>
      <xdr:rowOff>161925</xdr:rowOff>
    </xdr:to>
    <xdr:pic>
      <xdr:nvPicPr>
        <xdr:cNvPr id="454" name="Picture 453"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70866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90</xdr:row>
      <xdr:rowOff>0</xdr:rowOff>
    </xdr:from>
    <xdr:to>
      <xdr:col>28</xdr:col>
      <xdr:colOff>333375</xdr:colOff>
      <xdr:row>90</xdr:row>
      <xdr:rowOff>161925</xdr:rowOff>
    </xdr:to>
    <xdr:pic>
      <xdr:nvPicPr>
        <xdr:cNvPr id="455" name="Picture 454"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70866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81</xdr:row>
      <xdr:rowOff>0</xdr:rowOff>
    </xdr:from>
    <xdr:to>
      <xdr:col>1</xdr:col>
      <xdr:colOff>923925</xdr:colOff>
      <xdr:row>81</xdr:row>
      <xdr:rowOff>971550</xdr:rowOff>
    </xdr:to>
    <xdr:pic>
      <xdr:nvPicPr>
        <xdr:cNvPr id="456" name="Picture 455" descr="Iron Golem"/>
        <xdr:cNvPicPr>
          <a:picLocks noChangeAspect="1" noChangeArrowheads="1"/>
        </xdr:cNvPicPr>
      </xdr:nvPicPr>
      <xdr:blipFill>
        <a:blip xmlns:r="http://schemas.openxmlformats.org/officeDocument/2006/relationships" r:embed="rId97">
          <a:extLst>
            <a:ext uri="{28A0092B-C50C-407E-A947-70E740481C1C}">
              <a14:useLocalDpi xmlns:a14="http://schemas.microsoft.com/office/drawing/2010/main" val="0"/>
            </a:ext>
          </a:extLst>
        </a:blip>
        <a:srcRect/>
        <a:stretch>
          <a:fillRect/>
        </a:stretch>
      </xdr:blipFill>
      <xdr:spPr bwMode="auto">
        <a:xfrm>
          <a:off x="0" y="71628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81</xdr:row>
      <xdr:rowOff>0</xdr:rowOff>
    </xdr:from>
    <xdr:to>
      <xdr:col>23</xdr:col>
      <xdr:colOff>0</xdr:colOff>
      <xdr:row>81</xdr:row>
      <xdr:rowOff>247650</xdr:rowOff>
    </xdr:to>
    <xdr:pic>
      <xdr:nvPicPr>
        <xdr:cNvPr id="457" name="Picture 456"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7162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81</xdr:row>
      <xdr:rowOff>0</xdr:rowOff>
    </xdr:from>
    <xdr:to>
      <xdr:col>28</xdr:col>
      <xdr:colOff>161925</xdr:colOff>
      <xdr:row>81</xdr:row>
      <xdr:rowOff>161925</xdr:rowOff>
    </xdr:to>
    <xdr:pic>
      <xdr:nvPicPr>
        <xdr:cNvPr id="458" name="Picture 457"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71628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81</xdr:row>
      <xdr:rowOff>0</xdr:rowOff>
    </xdr:from>
    <xdr:to>
      <xdr:col>31</xdr:col>
      <xdr:colOff>285750</xdr:colOff>
      <xdr:row>81</xdr:row>
      <xdr:rowOff>247650</xdr:rowOff>
    </xdr:to>
    <xdr:pic>
      <xdr:nvPicPr>
        <xdr:cNvPr id="459" name="Picture 458"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924800" y="7162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81</xdr:row>
      <xdr:rowOff>0</xdr:rowOff>
    </xdr:from>
    <xdr:to>
      <xdr:col>32</xdr:col>
      <xdr:colOff>285750</xdr:colOff>
      <xdr:row>81</xdr:row>
      <xdr:rowOff>247650</xdr:rowOff>
    </xdr:to>
    <xdr:pic>
      <xdr:nvPicPr>
        <xdr:cNvPr id="460" name="Picture 459"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534400" y="7162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79</xdr:row>
      <xdr:rowOff>0</xdr:rowOff>
    </xdr:from>
    <xdr:to>
      <xdr:col>1</xdr:col>
      <xdr:colOff>923925</xdr:colOff>
      <xdr:row>79</xdr:row>
      <xdr:rowOff>971550</xdr:rowOff>
    </xdr:to>
    <xdr:pic>
      <xdr:nvPicPr>
        <xdr:cNvPr id="461" name="Picture 460" descr="Moonguard"/>
        <xdr:cNvPicPr>
          <a:picLocks noChangeAspect="1" noChangeArrowheads="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0" y="73723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79</xdr:row>
      <xdr:rowOff>0</xdr:rowOff>
    </xdr:from>
    <xdr:to>
      <xdr:col>23</xdr:col>
      <xdr:colOff>0</xdr:colOff>
      <xdr:row>79</xdr:row>
      <xdr:rowOff>247650</xdr:rowOff>
    </xdr:to>
    <xdr:pic>
      <xdr:nvPicPr>
        <xdr:cNvPr id="462" name="Picture 461"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7372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79</xdr:row>
      <xdr:rowOff>0</xdr:rowOff>
    </xdr:from>
    <xdr:to>
      <xdr:col>28</xdr:col>
      <xdr:colOff>161925</xdr:colOff>
      <xdr:row>79</xdr:row>
      <xdr:rowOff>161925</xdr:rowOff>
    </xdr:to>
    <xdr:pic>
      <xdr:nvPicPr>
        <xdr:cNvPr id="463" name="Picture 462"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7372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79</xdr:row>
      <xdr:rowOff>0</xdr:rowOff>
    </xdr:from>
    <xdr:to>
      <xdr:col>28</xdr:col>
      <xdr:colOff>333375</xdr:colOff>
      <xdr:row>79</xdr:row>
      <xdr:rowOff>161925</xdr:rowOff>
    </xdr:to>
    <xdr:pic>
      <xdr:nvPicPr>
        <xdr:cNvPr id="464" name="Picture 463"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7372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79</xdr:row>
      <xdr:rowOff>0</xdr:rowOff>
    </xdr:from>
    <xdr:to>
      <xdr:col>31</xdr:col>
      <xdr:colOff>285750</xdr:colOff>
      <xdr:row>79</xdr:row>
      <xdr:rowOff>247650</xdr:rowOff>
    </xdr:to>
    <xdr:pic>
      <xdr:nvPicPr>
        <xdr:cNvPr id="465" name="Picture 464"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7372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79</xdr:row>
      <xdr:rowOff>0</xdr:rowOff>
    </xdr:from>
    <xdr:to>
      <xdr:col>32</xdr:col>
      <xdr:colOff>285750</xdr:colOff>
      <xdr:row>79</xdr:row>
      <xdr:rowOff>247650</xdr:rowOff>
    </xdr:to>
    <xdr:pic>
      <xdr:nvPicPr>
        <xdr:cNvPr id="466" name="Picture 465"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7372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91</xdr:row>
      <xdr:rowOff>0</xdr:rowOff>
    </xdr:from>
    <xdr:to>
      <xdr:col>1</xdr:col>
      <xdr:colOff>923925</xdr:colOff>
      <xdr:row>91</xdr:row>
      <xdr:rowOff>971550</xdr:rowOff>
    </xdr:to>
    <xdr:pic>
      <xdr:nvPicPr>
        <xdr:cNvPr id="467" name="Picture 466" descr="Mystic"/>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0" y="74866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91</xdr:row>
      <xdr:rowOff>0</xdr:rowOff>
    </xdr:from>
    <xdr:to>
      <xdr:col>23</xdr:col>
      <xdr:colOff>0</xdr:colOff>
      <xdr:row>91</xdr:row>
      <xdr:rowOff>247650</xdr:rowOff>
    </xdr:to>
    <xdr:pic>
      <xdr:nvPicPr>
        <xdr:cNvPr id="468" name="Picture 467"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048000" y="7486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91</xdr:row>
      <xdr:rowOff>0</xdr:rowOff>
    </xdr:from>
    <xdr:to>
      <xdr:col>28</xdr:col>
      <xdr:colOff>161925</xdr:colOff>
      <xdr:row>91</xdr:row>
      <xdr:rowOff>161925</xdr:rowOff>
    </xdr:to>
    <xdr:pic>
      <xdr:nvPicPr>
        <xdr:cNvPr id="469" name="Picture 468"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74866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91</xdr:row>
      <xdr:rowOff>0</xdr:rowOff>
    </xdr:from>
    <xdr:to>
      <xdr:col>28</xdr:col>
      <xdr:colOff>333375</xdr:colOff>
      <xdr:row>91</xdr:row>
      <xdr:rowOff>161925</xdr:rowOff>
    </xdr:to>
    <xdr:pic>
      <xdr:nvPicPr>
        <xdr:cNvPr id="470" name="Picture 469"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74866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91</xdr:row>
      <xdr:rowOff>0</xdr:rowOff>
    </xdr:from>
    <xdr:to>
      <xdr:col>31</xdr:col>
      <xdr:colOff>285750</xdr:colOff>
      <xdr:row>91</xdr:row>
      <xdr:rowOff>247650</xdr:rowOff>
    </xdr:to>
    <xdr:pic>
      <xdr:nvPicPr>
        <xdr:cNvPr id="471" name="Picture 470"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924800" y="7486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91</xdr:row>
      <xdr:rowOff>0</xdr:rowOff>
    </xdr:from>
    <xdr:to>
      <xdr:col>32</xdr:col>
      <xdr:colOff>285750</xdr:colOff>
      <xdr:row>91</xdr:row>
      <xdr:rowOff>247650</xdr:rowOff>
    </xdr:to>
    <xdr:pic>
      <xdr:nvPicPr>
        <xdr:cNvPr id="472" name="Picture 471"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7486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295275</xdr:colOff>
      <xdr:row>91</xdr:row>
      <xdr:rowOff>0</xdr:rowOff>
    </xdr:from>
    <xdr:to>
      <xdr:col>32</xdr:col>
      <xdr:colOff>581025</xdr:colOff>
      <xdr:row>91</xdr:row>
      <xdr:rowOff>247650</xdr:rowOff>
    </xdr:to>
    <xdr:pic>
      <xdr:nvPicPr>
        <xdr:cNvPr id="473" name="Picture 472"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829675" y="7486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83</xdr:row>
      <xdr:rowOff>0</xdr:rowOff>
    </xdr:from>
    <xdr:to>
      <xdr:col>1</xdr:col>
      <xdr:colOff>923925</xdr:colOff>
      <xdr:row>83</xdr:row>
      <xdr:rowOff>971550</xdr:rowOff>
    </xdr:to>
    <xdr:pic>
      <xdr:nvPicPr>
        <xdr:cNvPr id="474" name="Picture 473" descr="Reaper"/>
        <xdr:cNvPicPr>
          <a:picLocks noChangeAspect="1" noChangeArrowheads="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0" y="76390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83</xdr:row>
      <xdr:rowOff>0</xdr:rowOff>
    </xdr:from>
    <xdr:to>
      <xdr:col>23</xdr:col>
      <xdr:colOff>0</xdr:colOff>
      <xdr:row>83</xdr:row>
      <xdr:rowOff>247650</xdr:rowOff>
    </xdr:to>
    <xdr:pic>
      <xdr:nvPicPr>
        <xdr:cNvPr id="475" name="Picture 474"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7639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83</xdr:row>
      <xdr:rowOff>0</xdr:rowOff>
    </xdr:from>
    <xdr:to>
      <xdr:col>28</xdr:col>
      <xdr:colOff>161925</xdr:colOff>
      <xdr:row>83</xdr:row>
      <xdr:rowOff>161925</xdr:rowOff>
    </xdr:to>
    <xdr:pic>
      <xdr:nvPicPr>
        <xdr:cNvPr id="476" name="Picture 475"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76390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83</xdr:row>
      <xdr:rowOff>0</xdr:rowOff>
    </xdr:from>
    <xdr:to>
      <xdr:col>28</xdr:col>
      <xdr:colOff>333375</xdr:colOff>
      <xdr:row>83</xdr:row>
      <xdr:rowOff>161925</xdr:rowOff>
    </xdr:to>
    <xdr:pic>
      <xdr:nvPicPr>
        <xdr:cNvPr id="477" name="Picture 476"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76390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83</xdr:row>
      <xdr:rowOff>0</xdr:rowOff>
    </xdr:from>
    <xdr:to>
      <xdr:col>31</xdr:col>
      <xdr:colOff>285750</xdr:colOff>
      <xdr:row>83</xdr:row>
      <xdr:rowOff>247650</xdr:rowOff>
    </xdr:to>
    <xdr:pic>
      <xdr:nvPicPr>
        <xdr:cNvPr id="478" name="Picture 477"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924800" y="7639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83</xdr:row>
      <xdr:rowOff>0</xdr:rowOff>
    </xdr:from>
    <xdr:to>
      <xdr:col>32</xdr:col>
      <xdr:colOff>285750</xdr:colOff>
      <xdr:row>83</xdr:row>
      <xdr:rowOff>247650</xdr:rowOff>
    </xdr:to>
    <xdr:pic>
      <xdr:nvPicPr>
        <xdr:cNvPr id="479" name="Picture 478"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7639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85</xdr:row>
      <xdr:rowOff>0</xdr:rowOff>
    </xdr:from>
    <xdr:to>
      <xdr:col>1</xdr:col>
      <xdr:colOff>923925</xdr:colOff>
      <xdr:row>85</xdr:row>
      <xdr:rowOff>971550</xdr:rowOff>
    </xdr:to>
    <xdr:pic>
      <xdr:nvPicPr>
        <xdr:cNvPr id="480" name="Picture 479" descr="Red Mage"/>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val="0"/>
            </a:ext>
          </a:extLst>
        </a:blip>
        <a:srcRect/>
        <a:stretch>
          <a:fillRect/>
        </a:stretch>
      </xdr:blipFill>
      <xdr:spPr bwMode="auto">
        <a:xfrm>
          <a:off x="0" y="77533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85</xdr:row>
      <xdr:rowOff>0</xdr:rowOff>
    </xdr:from>
    <xdr:to>
      <xdr:col>23</xdr:col>
      <xdr:colOff>0</xdr:colOff>
      <xdr:row>85</xdr:row>
      <xdr:rowOff>247650</xdr:rowOff>
    </xdr:to>
    <xdr:pic>
      <xdr:nvPicPr>
        <xdr:cNvPr id="481" name="Picture 480"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0" y="7753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85</xdr:row>
      <xdr:rowOff>0</xdr:rowOff>
    </xdr:from>
    <xdr:to>
      <xdr:col>28</xdr:col>
      <xdr:colOff>161925</xdr:colOff>
      <xdr:row>85</xdr:row>
      <xdr:rowOff>161925</xdr:rowOff>
    </xdr:to>
    <xdr:pic>
      <xdr:nvPicPr>
        <xdr:cNvPr id="482" name="Picture 481"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7753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85</xdr:row>
      <xdr:rowOff>0</xdr:rowOff>
    </xdr:from>
    <xdr:to>
      <xdr:col>28</xdr:col>
      <xdr:colOff>333375</xdr:colOff>
      <xdr:row>85</xdr:row>
      <xdr:rowOff>161925</xdr:rowOff>
    </xdr:to>
    <xdr:pic>
      <xdr:nvPicPr>
        <xdr:cNvPr id="483" name="Picture 482"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7753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85</xdr:row>
      <xdr:rowOff>0</xdr:rowOff>
    </xdr:from>
    <xdr:to>
      <xdr:col>31</xdr:col>
      <xdr:colOff>285750</xdr:colOff>
      <xdr:row>85</xdr:row>
      <xdr:rowOff>247650</xdr:rowOff>
    </xdr:to>
    <xdr:pic>
      <xdr:nvPicPr>
        <xdr:cNvPr id="484" name="Picture 483"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7753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85</xdr:row>
      <xdr:rowOff>0</xdr:rowOff>
    </xdr:from>
    <xdr:to>
      <xdr:col>32</xdr:col>
      <xdr:colOff>285750</xdr:colOff>
      <xdr:row>85</xdr:row>
      <xdr:rowOff>247650</xdr:rowOff>
    </xdr:to>
    <xdr:pic>
      <xdr:nvPicPr>
        <xdr:cNvPr id="485" name="Picture 484"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534400" y="7753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88</xdr:row>
      <xdr:rowOff>0</xdr:rowOff>
    </xdr:from>
    <xdr:to>
      <xdr:col>1</xdr:col>
      <xdr:colOff>923925</xdr:colOff>
      <xdr:row>88</xdr:row>
      <xdr:rowOff>971550</xdr:rowOff>
    </xdr:to>
    <xdr:pic>
      <xdr:nvPicPr>
        <xdr:cNvPr id="486" name="Picture 485" descr="Spider Priestess"/>
        <xdr:cNvPicPr>
          <a:picLocks noChangeAspect="1" noChangeArrowheads="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0" y="79438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88</xdr:row>
      <xdr:rowOff>0</xdr:rowOff>
    </xdr:from>
    <xdr:to>
      <xdr:col>23</xdr:col>
      <xdr:colOff>0</xdr:colOff>
      <xdr:row>88</xdr:row>
      <xdr:rowOff>247650</xdr:rowOff>
    </xdr:to>
    <xdr:pic>
      <xdr:nvPicPr>
        <xdr:cNvPr id="487" name="Picture 486" descr="http://warlordsbattlecry.free.fr/image/jeu/icone/Electricite.gif"/>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048000" y="7943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88</xdr:row>
      <xdr:rowOff>0</xdr:rowOff>
    </xdr:from>
    <xdr:to>
      <xdr:col>28</xdr:col>
      <xdr:colOff>161925</xdr:colOff>
      <xdr:row>88</xdr:row>
      <xdr:rowOff>161925</xdr:rowOff>
    </xdr:to>
    <xdr:pic>
      <xdr:nvPicPr>
        <xdr:cNvPr id="488" name="Picture 487"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096000" y="7943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88</xdr:row>
      <xdr:rowOff>0</xdr:rowOff>
    </xdr:from>
    <xdr:to>
      <xdr:col>28</xdr:col>
      <xdr:colOff>333375</xdr:colOff>
      <xdr:row>88</xdr:row>
      <xdr:rowOff>161925</xdr:rowOff>
    </xdr:to>
    <xdr:pic>
      <xdr:nvPicPr>
        <xdr:cNvPr id="489" name="Picture 488"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7943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88</xdr:row>
      <xdr:rowOff>0</xdr:rowOff>
    </xdr:from>
    <xdr:to>
      <xdr:col>31</xdr:col>
      <xdr:colOff>285750</xdr:colOff>
      <xdr:row>88</xdr:row>
      <xdr:rowOff>247650</xdr:rowOff>
    </xdr:to>
    <xdr:pic>
      <xdr:nvPicPr>
        <xdr:cNvPr id="490" name="Picture 489"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924800" y="7943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88</xdr:row>
      <xdr:rowOff>0</xdr:rowOff>
    </xdr:from>
    <xdr:to>
      <xdr:col>32</xdr:col>
      <xdr:colOff>285750</xdr:colOff>
      <xdr:row>88</xdr:row>
      <xdr:rowOff>247650</xdr:rowOff>
    </xdr:to>
    <xdr:pic>
      <xdr:nvPicPr>
        <xdr:cNvPr id="491" name="Picture 490"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534400" y="7943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84</xdr:row>
      <xdr:rowOff>0</xdr:rowOff>
    </xdr:from>
    <xdr:to>
      <xdr:col>1</xdr:col>
      <xdr:colOff>923925</xdr:colOff>
      <xdr:row>84</xdr:row>
      <xdr:rowOff>971550</xdr:rowOff>
    </xdr:to>
    <xdr:pic>
      <xdr:nvPicPr>
        <xdr:cNvPr id="492" name="Picture 491" descr="Succubus"/>
        <xdr:cNvPicPr>
          <a:picLocks noChangeAspect="1" noChangeArrowheads="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0" y="81343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84</xdr:row>
      <xdr:rowOff>0</xdr:rowOff>
    </xdr:from>
    <xdr:to>
      <xdr:col>23</xdr:col>
      <xdr:colOff>0</xdr:colOff>
      <xdr:row>84</xdr:row>
      <xdr:rowOff>247650</xdr:rowOff>
    </xdr:to>
    <xdr:pic>
      <xdr:nvPicPr>
        <xdr:cNvPr id="493" name="Picture 492"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8134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84</xdr:row>
      <xdr:rowOff>0</xdr:rowOff>
    </xdr:from>
    <xdr:to>
      <xdr:col>28</xdr:col>
      <xdr:colOff>161925</xdr:colOff>
      <xdr:row>84</xdr:row>
      <xdr:rowOff>161925</xdr:rowOff>
    </xdr:to>
    <xdr:pic>
      <xdr:nvPicPr>
        <xdr:cNvPr id="494" name="Picture 493"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8134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84</xdr:row>
      <xdr:rowOff>0</xdr:rowOff>
    </xdr:from>
    <xdr:to>
      <xdr:col>28</xdr:col>
      <xdr:colOff>333375</xdr:colOff>
      <xdr:row>84</xdr:row>
      <xdr:rowOff>161925</xdr:rowOff>
    </xdr:to>
    <xdr:pic>
      <xdr:nvPicPr>
        <xdr:cNvPr id="495" name="Picture 494"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8134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84</xdr:row>
      <xdr:rowOff>0</xdr:rowOff>
    </xdr:from>
    <xdr:to>
      <xdr:col>31</xdr:col>
      <xdr:colOff>285750</xdr:colOff>
      <xdr:row>84</xdr:row>
      <xdr:rowOff>247650</xdr:rowOff>
    </xdr:to>
    <xdr:pic>
      <xdr:nvPicPr>
        <xdr:cNvPr id="496" name="Picture 495"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924800" y="8134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84</xdr:row>
      <xdr:rowOff>0</xdr:rowOff>
    </xdr:from>
    <xdr:to>
      <xdr:col>32</xdr:col>
      <xdr:colOff>285750</xdr:colOff>
      <xdr:row>84</xdr:row>
      <xdr:rowOff>247650</xdr:rowOff>
    </xdr:to>
    <xdr:pic>
      <xdr:nvPicPr>
        <xdr:cNvPr id="497" name="Picture 496"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534400" y="8134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76</xdr:row>
      <xdr:rowOff>0</xdr:rowOff>
    </xdr:from>
    <xdr:to>
      <xdr:col>1</xdr:col>
      <xdr:colOff>923925</xdr:colOff>
      <xdr:row>76</xdr:row>
      <xdr:rowOff>971550</xdr:rowOff>
    </xdr:to>
    <xdr:pic>
      <xdr:nvPicPr>
        <xdr:cNvPr id="498" name="Picture 497" descr="Knight"/>
        <xdr:cNvPicPr>
          <a:picLocks noChangeAspect="1" noChangeArrowheads="1"/>
        </xdr:cNvPicPr>
      </xdr:nvPicPr>
      <xdr:blipFill>
        <a:blip xmlns:r="http://schemas.openxmlformats.org/officeDocument/2006/relationships" r:embed="rId104">
          <a:extLst>
            <a:ext uri="{28A0092B-C50C-407E-A947-70E740481C1C}">
              <a14:useLocalDpi xmlns:a14="http://schemas.microsoft.com/office/drawing/2010/main" val="0"/>
            </a:ext>
          </a:extLst>
        </a:blip>
        <a:srcRect/>
        <a:stretch>
          <a:fillRect/>
        </a:stretch>
      </xdr:blipFill>
      <xdr:spPr bwMode="auto">
        <a:xfrm>
          <a:off x="0" y="83058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76</xdr:row>
      <xdr:rowOff>0</xdr:rowOff>
    </xdr:from>
    <xdr:to>
      <xdr:col>23</xdr:col>
      <xdr:colOff>0</xdr:colOff>
      <xdr:row>76</xdr:row>
      <xdr:rowOff>247650</xdr:rowOff>
    </xdr:to>
    <xdr:pic>
      <xdr:nvPicPr>
        <xdr:cNvPr id="499" name="Picture 498"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8305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76</xdr:row>
      <xdr:rowOff>0</xdr:rowOff>
    </xdr:from>
    <xdr:to>
      <xdr:col>28</xdr:col>
      <xdr:colOff>161925</xdr:colOff>
      <xdr:row>76</xdr:row>
      <xdr:rowOff>161925</xdr:rowOff>
    </xdr:to>
    <xdr:pic>
      <xdr:nvPicPr>
        <xdr:cNvPr id="500" name="Picture 499"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83058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76</xdr:row>
      <xdr:rowOff>0</xdr:rowOff>
    </xdr:from>
    <xdr:to>
      <xdr:col>28</xdr:col>
      <xdr:colOff>333375</xdr:colOff>
      <xdr:row>76</xdr:row>
      <xdr:rowOff>161925</xdr:rowOff>
    </xdr:to>
    <xdr:pic>
      <xdr:nvPicPr>
        <xdr:cNvPr id="501" name="Picture 500"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83058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76</xdr:row>
      <xdr:rowOff>0</xdr:rowOff>
    </xdr:from>
    <xdr:to>
      <xdr:col>31</xdr:col>
      <xdr:colOff>285750</xdr:colOff>
      <xdr:row>76</xdr:row>
      <xdr:rowOff>247650</xdr:rowOff>
    </xdr:to>
    <xdr:pic>
      <xdr:nvPicPr>
        <xdr:cNvPr id="502" name="Picture 501"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8305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295275</xdr:colOff>
      <xdr:row>76</xdr:row>
      <xdr:rowOff>0</xdr:rowOff>
    </xdr:from>
    <xdr:to>
      <xdr:col>31</xdr:col>
      <xdr:colOff>581025</xdr:colOff>
      <xdr:row>76</xdr:row>
      <xdr:rowOff>247650</xdr:rowOff>
    </xdr:to>
    <xdr:pic>
      <xdr:nvPicPr>
        <xdr:cNvPr id="503" name="Picture 502"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20075" y="8305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590550</xdr:colOff>
      <xdr:row>76</xdr:row>
      <xdr:rowOff>0</xdr:rowOff>
    </xdr:from>
    <xdr:to>
      <xdr:col>31</xdr:col>
      <xdr:colOff>876300</xdr:colOff>
      <xdr:row>76</xdr:row>
      <xdr:rowOff>247650</xdr:rowOff>
    </xdr:to>
    <xdr:pic>
      <xdr:nvPicPr>
        <xdr:cNvPr id="504" name="Picture 503"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515350" y="8305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76</xdr:row>
      <xdr:rowOff>0</xdr:rowOff>
    </xdr:from>
    <xdr:to>
      <xdr:col>32</xdr:col>
      <xdr:colOff>285750</xdr:colOff>
      <xdr:row>76</xdr:row>
      <xdr:rowOff>247650</xdr:rowOff>
    </xdr:to>
    <xdr:pic>
      <xdr:nvPicPr>
        <xdr:cNvPr id="505" name="Picture 504"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8305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295275</xdr:colOff>
      <xdr:row>76</xdr:row>
      <xdr:rowOff>0</xdr:rowOff>
    </xdr:from>
    <xdr:to>
      <xdr:col>32</xdr:col>
      <xdr:colOff>581025</xdr:colOff>
      <xdr:row>76</xdr:row>
      <xdr:rowOff>247650</xdr:rowOff>
    </xdr:to>
    <xdr:pic>
      <xdr:nvPicPr>
        <xdr:cNvPr id="506" name="Picture 505"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829675" y="8305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590550</xdr:colOff>
      <xdr:row>76</xdr:row>
      <xdr:rowOff>0</xdr:rowOff>
    </xdr:from>
    <xdr:to>
      <xdr:col>32</xdr:col>
      <xdr:colOff>876300</xdr:colOff>
      <xdr:row>76</xdr:row>
      <xdr:rowOff>247650</xdr:rowOff>
    </xdr:to>
    <xdr:pic>
      <xdr:nvPicPr>
        <xdr:cNvPr id="507" name="Picture 506"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124950" y="8305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276225</xdr:colOff>
      <xdr:row>76</xdr:row>
      <xdr:rowOff>0</xdr:rowOff>
    </xdr:from>
    <xdr:to>
      <xdr:col>33</xdr:col>
      <xdr:colOff>561975</xdr:colOff>
      <xdr:row>76</xdr:row>
      <xdr:rowOff>247650</xdr:rowOff>
    </xdr:to>
    <xdr:pic>
      <xdr:nvPicPr>
        <xdr:cNvPr id="508" name="Picture 507"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420225" y="8305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75</xdr:row>
      <xdr:rowOff>0</xdr:rowOff>
    </xdr:from>
    <xdr:to>
      <xdr:col>1</xdr:col>
      <xdr:colOff>923925</xdr:colOff>
      <xdr:row>75</xdr:row>
      <xdr:rowOff>971550</xdr:rowOff>
    </xdr:to>
    <xdr:pic>
      <xdr:nvPicPr>
        <xdr:cNvPr id="509" name="Picture 508" descr="Mercenary"/>
        <xdr:cNvPicPr>
          <a:picLocks noChangeAspect="1" noChangeArrowheads="1"/>
        </xdr:cNvPicPr>
      </xdr:nvPicPr>
      <xdr:blipFill>
        <a:blip xmlns:r="http://schemas.openxmlformats.org/officeDocument/2006/relationships" r:embed="rId105">
          <a:extLst>
            <a:ext uri="{28A0092B-C50C-407E-A947-70E740481C1C}">
              <a14:useLocalDpi xmlns:a14="http://schemas.microsoft.com/office/drawing/2010/main" val="0"/>
            </a:ext>
          </a:extLst>
        </a:blip>
        <a:srcRect/>
        <a:stretch>
          <a:fillRect/>
        </a:stretch>
      </xdr:blipFill>
      <xdr:spPr bwMode="auto">
        <a:xfrm>
          <a:off x="0" y="83248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75</xdr:row>
      <xdr:rowOff>0</xdr:rowOff>
    </xdr:from>
    <xdr:to>
      <xdr:col>23</xdr:col>
      <xdr:colOff>0</xdr:colOff>
      <xdr:row>75</xdr:row>
      <xdr:rowOff>247650</xdr:rowOff>
    </xdr:to>
    <xdr:pic>
      <xdr:nvPicPr>
        <xdr:cNvPr id="510" name="Picture 509"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8324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75</xdr:row>
      <xdr:rowOff>0</xdr:rowOff>
    </xdr:from>
    <xdr:to>
      <xdr:col>28</xdr:col>
      <xdr:colOff>161925</xdr:colOff>
      <xdr:row>75</xdr:row>
      <xdr:rowOff>161925</xdr:rowOff>
    </xdr:to>
    <xdr:pic>
      <xdr:nvPicPr>
        <xdr:cNvPr id="511" name="Picture 510"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8324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77</xdr:row>
      <xdr:rowOff>0</xdr:rowOff>
    </xdr:from>
    <xdr:to>
      <xdr:col>1</xdr:col>
      <xdr:colOff>923925</xdr:colOff>
      <xdr:row>77</xdr:row>
      <xdr:rowOff>971550</xdr:rowOff>
    </xdr:to>
    <xdr:pic>
      <xdr:nvPicPr>
        <xdr:cNvPr id="512" name="Picture 511" descr="Minotaur Shaman"/>
        <xdr:cNvPicPr>
          <a:picLocks noChangeAspect="1" noChangeArrowheads="1"/>
        </xdr:cNvPicPr>
      </xdr:nvPicPr>
      <xdr:blipFill>
        <a:blip xmlns:r="http://schemas.openxmlformats.org/officeDocument/2006/relationships" r:embed="rId106">
          <a:extLst>
            <a:ext uri="{28A0092B-C50C-407E-A947-70E740481C1C}">
              <a14:useLocalDpi xmlns:a14="http://schemas.microsoft.com/office/drawing/2010/main" val="0"/>
            </a:ext>
          </a:extLst>
        </a:blip>
        <a:srcRect/>
        <a:stretch>
          <a:fillRect/>
        </a:stretch>
      </xdr:blipFill>
      <xdr:spPr bwMode="auto">
        <a:xfrm>
          <a:off x="0" y="83629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77</xdr:row>
      <xdr:rowOff>0</xdr:rowOff>
    </xdr:from>
    <xdr:to>
      <xdr:col>23</xdr:col>
      <xdr:colOff>0</xdr:colOff>
      <xdr:row>77</xdr:row>
      <xdr:rowOff>247650</xdr:rowOff>
    </xdr:to>
    <xdr:pic>
      <xdr:nvPicPr>
        <xdr:cNvPr id="513" name="Picture 512"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0" y="83629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77</xdr:row>
      <xdr:rowOff>0</xdr:rowOff>
    </xdr:from>
    <xdr:to>
      <xdr:col>28</xdr:col>
      <xdr:colOff>161925</xdr:colOff>
      <xdr:row>77</xdr:row>
      <xdr:rowOff>161925</xdr:rowOff>
    </xdr:to>
    <xdr:pic>
      <xdr:nvPicPr>
        <xdr:cNvPr id="514" name="Picture 513"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096000" y="83629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77</xdr:row>
      <xdr:rowOff>0</xdr:rowOff>
    </xdr:from>
    <xdr:to>
      <xdr:col>28</xdr:col>
      <xdr:colOff>333375</xdr:colOff>
      <xdr:row>77</xdr:row>
      <xdr:rowOff>161925</xdr:rowOff>
    </xdr:to>
    <xdr:pic>
      <xdr:nvPicPr>
        <xdr:cNvPr id="515" name="Picture 514"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83629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77</xdr:row>
      <xdr:rowOff>0</xdr:rowOff>
    </xdr:from>
    <xdr:to>
      <xdr:col>31</xdr:col>
      <xdr:colOff>285750</xdr:colOff>
      <xdr:row>77</xdr:row>
      <xdr:rowOff>247650</xdr:rowOff>
    </xdr:to>
    <xdr:pic>
      <xdr:nvPicPr>
        <xdr:cNvPr id="516" name="Picture 515"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83629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77</xdr:row>
      <xdr:rowOff>0</xdr:rowOff>
    </xdr:from>
    <xdr:to>
      <xdr:col>32</xdr:col>
      <xdr:colOff>285750</xdr:colOff>
      <xdr:row>77</xdr:row>
      <xdr:rowOff>247650</xdr:rowOff>
    </xdr:to>
    <xdr:pic>
      <xdr:nvPicPr>
        <xdr:cNvPr id="517" name="Picture 516"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83629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295275</xdr:colOff>
      <xdr:row>77</xdr:row>
      <xdr:rowOff>0</xdr:rowOff>
    </xdr:from>
    <xdr:to>
      <xdr:col>32</xdr:col>
      <xdr:colOff>581025</xdr:colOff>
      <xdr:row>77</xdr:row>
      <xdr:rowOff>247650</xdr:rowOff>
    </xdr:to>
    <xdr:pic>
      <xdr:nvPicPr>
        <xdr:cNvPr id="518" name="Picture 517"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29675" y="83629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590550</xdr:colOff>
      <xdr:row>77</xdr:row>
      <xdr:rowOff>0</xdr:rowOff>
    </xdr:from>
    <xdr:to>
      <xdr:col>32</xdr:col>
      <xdr:colOff>876300</xdr:colOff>
      <xdr:row>77</xdr:row>
      <xdr:rowOff>247650</xdr:rowOff>
    </xdr:to>
    <xdr:pic>
      <xdr:nvPicPr>
        <xdr:cNvPr id="519" name="Picture 518"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124950" y="83629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74</xdr:row>
      <xdr:rowOff>0</xdr:rowOff>
    </xdr:from>
    <xdr:to>
      <xdr:col>1</xdr:col>
      <xdr:colOff>923925</xdr:colOff>
      <xdr:row>74</xdr:row>
      <xdr:rowOff>971550</xdr:rowOff>
    </xdr:to>
    <xdr:pic>
      <xdr:nvPicPr>
        <xdr:cNvPr id="520" name="Picture 519" descr="Nightmare"/>
        <xdr:cNvPicPr>
          <a:picLocks noChangeAspect="1" noChangeArrowheads="1"/>
        </xdr:cNvPicPr>
      </xdr:nvPicPr>
      <xdr:blipFill>
        <a:blip xmlns:r="http://schemas.openxmlformats.org/officeDocument/2006/relationships" r:embed="rId107">
          <a:extLst>
            <a:ext uri="{28A0092B-C50C-407E-A947-70E740481C1C}">
              <a14:useLocalDpi xmlns:a14="http://schemas.microsoft.com/office/drawing/2010/main" val="0"/>
            </a:ext>
          </a:extLst>
        </a:blip>
        <a:srcRect/>
        <a:stretch>
          <a:fillRect/>
        </a:stretch>
      </xdr:blipFill>
      <xdr:spPr bwMode="auto">
        <a:xfrm>
          <a:off x="0" y="86487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74</xdr:row>
      <xdr:rowOff>0</xdr:rowOff>
    </xdr:from>
    <xdr:to>
      <xdr:col>23</xdr:col>
      <xdr:colOff>0</xdr:colOff>
      <xdr:row>74</xdr:row>
      <xdr:rowOff>247650</xdr:rowOff>
    </xdr:to>
    <xdr:pic>
      <xdr:nvPicPr>
        <xdr:cNvPr id="521" name="Picture 520"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8648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74</xdr:row>
      <xdr:rowOff>0</xdr:rowOff>
    </xdr:from>
    <xdr:to>
      <xdr:col>28</xdr:col>
      <xdr:colOff>161925</xdr:colOff>
      <xdr:row>74</xdr:row>
      <xdr:rowOff>161925</xdr:rowOff>
    </xdr:to>
    <xdr:pic>
      <xdr:nvPicPr>
        <xdr:cNvPr id="522" name="Picture 521"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86487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74</xdr:row>
      <xdr:rowOff>0</xdr:rowOff>
    </xdr:from>
    <xdr:to>
      <xdr:col>28</xdr:col>
      <xdr:colOff>333375</xdr:colOff>
      <xdr:row>74</xdr:row>
      <xdr:rowOff>161925</xdr:rowOff>
    </xdr:to>
    <xdr:pic>
      <xdr:nvPicPr>
        <xdr:cNvPr id="523" name="Picture 522"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86487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74</xdr:row>
      <xdr:rowOff>0</xdr:rowOff>
    </xdr:from>
    <xdr:to>
      <xdr:col>31</xdr:col>
      <xdr:colOff>285750</xdr:colOff>
      <xdr:row>74</xdr:row>
      <xdr:rowOff>247650</xdr:rowOff>
    </xdr:to>
    <xdr:pic>
      <xdr:nvPicPr>
        <xdr:cNvPr id="524" name="Picture 523"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8648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74</xdr:row>
      <xdr:rowOff>0</xdr:rowOff>
    </xdr:from>
    <xdr:to>
      <xdr:col>32</xdr:col>
      <xdr:colOff>285750</xdr:colOff>
      <xdr:row>74</xdr:row>
      <xdr:rowOff>247650</xdr:rowOff>
    </xdr:to>
    <xdr:pic>
      <xdr:nvPicPr>
        <xdr:cNvPr id="525" name="Picture 524"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534400" y="8648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78</xdr:row>
      <xdr:rowOff>0</xdr:rowOff>
    </xdr:from>
    <xdr:to>
      <xdr:col>1</xdr:col>
      <xdr:colOff>923925</xdr:colOff>
      <xdr:row>78</xdr:row>
      <xdr:rowOff>971550</xdr:rowOff>
    </xdr:to>
    <xdr:pic>
      <xdr:nvPicPr>
        <xdr:cNvPr id="526" name="Picture 525" descr="Pegasus"/>
        <xdr:cNvPicPr>
          <a:picLocks noChangeAspect="1" noChangeArrowheads="1"/>
        </xdr:cNvPicPr>
      </xdr:nvPicPr>
      <xdr:blipFill>
        <a:blip xmlns:r="http://schemas.openxmlformats.org/officeDocument/2006/relationships" r:embed="rId108">
          <a:extLst>
            <a:ext uri="{28A0092B-C50C-407E-A947-70E740481C1C}">
              <a14:useLocalDpi xmlns:a14="http://schemas.microsoft.com/office/drawing/2010/main" val="0"/>
            </a:ext>
          </a:extLst>
        </a:blip>
        <a:srcRect/>
        <a:stretch>
          <a:fillRect/>
        </a:stretch>
      </xdr:blipFill>
      <xdr:spPr bwMode="auto">
        <a:xfrm>
          <a:off x="0" y="86868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78</xdr:row>
      <xdr:rowOff>0</xdr:rowOff>
    </xdr:from>
    <xdr:to>
      <xdr:col>23</xdr:col>
      <xdr:colOff>0</xdr:colOff>
      <xdr:row>78</xdr:row>
      <xdr:rowOff>247650</xdr:rowOff>
    </xdr:to>
    <xdr:pic>
      <xdr:nvPicPr>
        <xdr:cNvPr id="527" name="Picture 526"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8686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78</xdr:row>
      <xdr:rowOff>0</xdr:rowOff>
    </xdr:from>
    <xdr:to>
      <xdr:col>28</xdr:col>
      <xdr:colOff>161925</xdr:colOff>
      <xdr:row>78</xdr:row>
      <xdr:rowOff>161925</xdr:rowOff>
    </xdr:to>
    <xdr:pic>
      <xdr:nvPicPr>
        <xdr:cNvPr id="528" name="Picture 527"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86868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78</xdr:row>
      <xdr:rowOff>0</xdr:rowOff>
    </xdr:from>
    <xdr:to>
      <xdr:col>28</xdr:col>
      <xdr:colOff>333375</xdr:colOff>
      <xdr:row>78</xdr:row>
      <xdr:rowOff>161925</xdr:rowOff>
    </xdr:to>
    <xdr:pic>
      <xdr:nvPicPr>
        <xdr:cNvPr id="529" name="Picture 528"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86868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70</xdr:row>
      <xdr:rowOff>0</xdr:rowOff>
    </xdr:from>
    <xdr:to>
      <xdr:col>1</xdr:col>
      <xdr:colOff>923925</xdr:colOff>
      <xdr:row>70</xdr:row>
      <xdr:rowOff>971550</xdr:rowOff>
    </xdr:to>
    <xdr:pic>
      <xdr:nvPicPr>
        <xdr:cNvPr id="530" name="Picture 529" descr="Dryad"/>
        <xdr:cNvPicPr>
          <a:picLocks noChangeAspect="1" noChangeArrowheads="1"/>
        </xdr:cNvPicPr>
      </xdr:nvPicPr>
      <xdr:blipFill>
        <a:blip xmlns:r="http://schemas.openxmlformats.org/officeDocument/2006/relationships" r:embed="rId109">
          <a:extLst>
            <a:ext uri="{28A0092B-C50C-407E-A947-70E740481C1C}">
              <a14:useLocalDpi xmlns:a14="http://schemas.microsoft.com/office/drawing/2010/main" val="0"/>
            </a:ext>
          </a:extLst>
        </a:blip>
        <a:srcRect/>
        <a:stretch>
          <a:fillRect/>
        </a:stretch>
      </xdr:blipFill>
      <xdr:spPr bwMode="auto">
        <a:xfrm>
          <a:off x="0" y="87058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70</xdr:row>
      <xdr:rowOff>0</xdr:rowOff>
    </xdr:from>
    <xdr:to>
      <xdr:col>23</xdr:col>
      <xdr:colOff>0</xdr:colOff>
      <xdr:row>70</xdr:row>
      <xdr:rowOff>247650</xdr:rowOff>
    </xdr:to>
    <xdr:pic>
      <xdr:nvPicPr>
        <xdr:cNvPr id="531" name="Picture 530"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048000" y="8705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70</xdr:row>
      <xdr:rowOff>0</xdr:rowOff>
    </xdr:from>
    <xdr:to>
      <xdr:col>28</xdr:col>
      <xdr:colOff>161925</xdr:colOff>
      <xdr:row>70</xdr:row>
      <xdr:rowOff>161925</xdr:rowOff>
    </xdr:to>
    <xdr:pic>
      <xdr:nvPicPr>
        <xdr:cNvPr id="532" name="Picture 531"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096000" y="8705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70</xdr:row>
      <xdr:rowOff>0</xdr:rowOff>
    </xdr:from>
    <xdr:to>
      <xdr:col>31</xdr:col>
      <xdr:colOff>285750</xdr:colOff>
      <xdr:row>70</xdr:row>
      <xdr:rowOff>247650</xdr:rowOff>
    </xdr:to>
    <xdr:pic>
      <xdr:nvPicPr>
        <xdr:cNvPr id="533" name="Picture 532"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924800" y="8705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70</xdr:row>
      <xdr:rowOff>0</xdr:rowOff>
    </xdr:from>
    <xdr:to>
      <xdr:col>32</xdr:col>
      <xdr:colOff>285750</xdr:colOff>
      <xdr:row>70</xdr:row>
      <xdr:rowOff>247650</xdr:rowOff>
    </xdr:to>
    <xdr:pic>
      <xdr:nvPicPr>
        <xdr:cNvPr id="534" name="Picture 533"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8705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295275</xdr:colOff>
      <xdr:row>70</xdr:row>
      <xdr:rowOff>0</xdr:rowOff>
    </xdr:from>
    <xdr:to>
      <xdr:col>32</xdr:col>
      <xdr:colOff>581025</xdr:colOff>
      <xdr:row>70</xdr:row>
      <xdr:rowOff>247650</xdr:rowOff>
    </xdr:to>
    <xdr:pic>
      <xdr:nvPicPr>
        <xdr:cNvPr id="535" name="Picture 534"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29675" y="8705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590550</xdr:colOff>
      <xdr:row>70</xdr:row>
      <xdr:rowOff>0</xdr:rowOff>
    </xdr:from>
    <xdr:to>
      <xdr:col>32</xdr:col>
      <xdr:colOff>876300</xdr:colOff>
      <xdr:row>70</xdr:row>
      <xdr:rowOff>247650</xdr:rowOff>
    </xdr:to>
    <xdr:pic>
      <xdr:nvPicPr>
        <xdr:cNvPr id="536" name="Picture 535"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124950" y="8705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61</xdr:row>
      <xdr:rowOff>0</xdr:rowOff>
    </xdr:from>
    <xdr:to>
      <xdr:col>1</xdr:col>
      <xdr:colOff>923925</xdr:colOff>
      <xdr:row>61</xdr:row>
      <xdr:rowOff>971550</xdr:rowOff>
    </xdr:to>
    <xdr:pic>
      <xdr:nvPicPr>
        <xdr:cNvPr id="537" name="Picture 536" descr="Dwarf Berserker"/>
        <xdr:cNvPicPr>
          <a:picLocks noChangeAspect="1" noChangeArrowheads="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0" y="88582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61</xdr:row>
      <xdr:rowOff>0</xdr:rowOff>
    </xdr:from>
    <xdr:to>
      <xdr:col>23</xdr:col>
      <xdr:colOff>0</xdr:colOff>
      <xdr:row>61</xdr:row>
      <xdr:rowOff>247650</xdr:rowOff>
    </xdr:to>
    <xdr:pic>
      <xdr:nvPicPr>
        <xdr:cNvPr id="538" name="Picture 537"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8858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61</xdr:row>
      <xdr:rowOff>0</xdr:rowOff>
    </xdr:from>
    <xdr:to>
      <xdr:col>28</xdr:col>
      <xdr:colOff>161925</xdr:colOff>
      <xdr:row>61</xdr:row>
      <xdr:rowOff>161925</xdr:rowOff>
    </xdr:to>
    <xdr:pic>
      <xdr:nvPicPr>
        <xdr:cNvPr id="539" name="Picture 538"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88582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61</xdr:row>
      <xdr:rowOff>0</xdr:rowOff>
    </xdr:from>
    <xdr:to>
      <xdr:col>31</xdr:col>
      <xdr:colOff>285750</xdr:colOff>
      <xdr:row>61</xdr:row>
      <xdr:rowOff>247650</xdr:rowOff>
    </xdr:to>
    <xdr:pic>
      <xdr:nvPicPr>
        <xdr:cNvPr id="540" name="Picture 539"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8858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295275</xdr:colOff>
      <xdr:row>61</xdr:row>
      <xdr:rowOff>0</xdr:rowOff>
    </xdr:from>
    <xdr:to>
      <xdr:col>31</xdr:col>
      <xdr:colOff>581025</xdr:colOff>
      <xdr:row>61</xdr:row>
      <xdr:rowOff>247650</xdr:rowOff>
    </xdr:to>
    <xdr:pic>
      <xdr:nvPicPr>
        <xdr:cNvPr id="541" name="Picture 540"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20075" y="8858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590550</xdr:colOff>
      <xdr:row>61</xdr:row>
      <xdr:rowOff>0</xdr:rowOff>
    </xdr:from>
    <xdr:to>
      <xdr:col>31</xdr:col>
      <xdr:colOff>876300</xdr:colOff>
      <xdr:row>61</xdr:row>
      <xdr:rowOff>247650</xdr:rowOff>
    </xdr:to>
    <xdr:pic>
      <xdr:nvPicPr>
        <xdr:cNvPr id="542" name="Picture 541"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515350" y="8858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61</xdr:row>
      <xdr:rowOff>0</xdr:rowOff>
    </xdr:from>
    <xdr:to>
      <xdr:col>32</xdr:col>
      <xdr:colOff>285750</xdr:colOff>
      <xdr:row>61</xdr:row>
      <xdr:rowOff>247650</xdr:rowOff>
    </xdr:to>
    <xdr:pic>
      <xdr:nvPicPr>
        <xdr:cNvPr id="543" name="Picture 542"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534400" y="8858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72</xdr:row>
      <xdr:rowOff>0</xdr:rowOff>
    </xdr:from>
    <xdr:to>
      <xdr:col>1</xdr:col>
      <xdr:colOff>923925</xdr:colOff>
      <xdr:row>72</xdr:row>
      <xdr:rowOff>971550</xdr:rowOff>
    </xdr:to>
    <xdr:pic>
      <xdr:nvPicPr>
        <xdr:cNvPr id="544" name="Picture 543" descr="Eye of Flame"/>
        <xdr:cNvPicPr>
          <a:picLocks noChangeAspect="1" noChangeArrowheads="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0" y="89344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72</xdr:row>
      <xdr:rowOff>0</xdr:rowOff>
    </xdr:from>
    <xdr:to>
      <xdr:col>23</xdr:col>
      <xdr:colOff>0</xdr:colOff>
      <xdr:row>72</xdr:row>
      <xdr:rowOff>247650</xdr:rowOff>
    </xdr:to>
    <xdr:pic>
      <xdr:nvPicPr>
        <xdr:cNvPr id="545" name="Picture 544"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0" y="89344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72</xdr:row>
      <xdr:rowOff>0</xdr:rowOff>
    </xdr:from>
    <xdr:to>
      <xdr:col>28</xdr:col>
      <xdr:colOff>161925</xdr:colOff>
      <xdr:row>72</xdr:row>
      <xdr:rowOff>161925</xdr:rowOff>
    </xdr:to>
    <xdr:pic>
      <xdr:nvPicPr>
        <xdr:cNvPr id="546" name="Picture 545"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096000" y="89344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72</xdr:row>
      <xdr:rowOff>0</xdr:rowOff>
    </xdr:from>
    <xdr:to>
      <xdr:col>28</xdr:col>
      <xdr:colOff>333375</xdr:colOff>
      <xdr:row>72</xdr:row>
      <xdr:rowOff>161925</xdr:rowOff>
    </xdr:to>
    <xdr:pic>
      <xdr:nvPicPr>
        <xdr:cNvPr id="547" name="Picture 546"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89344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72</xdr:row>
      <xdr:rowOff>0</xdr:rowOff>
    </xdr:from>
    <xdr:to>
      <xdr:col>31</xdr:col>
      <xdr:colOff>285750</xdr:colOff>
      <xdr:row>72</xdr:row>
      <xdr:rowOff>247650</xdr:rowOff>
    </xdr:to>
    <xdr:pic>
      <xdr:nvPicPr>
        <xdr:cNvPr id="548" name="Picture 547"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89344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63</xdr:row>
      <xdr:rowOff>0</xdr:rowOff>
    </xdr:from>
    <xdr:to>
      <xdr:col>1</xdr:col>
      <xdr:colOff>923925</xdr:colOff>
      <xdr:row>63</xdr:row>
      <xdr:rowOff>971550</xdr:rowOff>
    </xdr:to>
    <xdr:pic>
      <xdr:nvPicPr>
        <xdr:cNvPr id="549" name="Picture 548" descr="Griffon"/>
        <xdr:cNvPicPr>
          <a:picLocks noChangeAspect="1" noChangeArrowheads="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0" y="89725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63</xdr:row>
      <xdr:rowOff>0</xdr:rowOff>
    </xdr:from>
    <xdr:to>
      <xdr:col>23</xdr:col>
      <xdr:colOff>0</xdr:colOff>
      <xdr:row>63</xdr:row>
      <xdr:rowOff>247650</xdr:rowOff>
    </xdr:to>
    <xdr:pic>
      <xdr:nvPicPr>
        <xdr:cNvPr id="550" name="Picture 549"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89725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63</xdr:row>
      <xdr:rowOff>0</xdr:rowOff>
    </xdr:from>
    <xdr:to>
      <xdr:col>28</xdr:col>
      <xdr:colOff>161925</xdr:colOff>
      <xdr:row>63</xdr:row>
      <xdr:rowOff>161925</xdr:rowOff>
    </xdr:to>
    <xdr:pic>
      <xdr:nvPicPr>
        <xdr:cNvPr id="551" name="Picture 550"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89725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63</xdr:row>
      <xdr:rowOff>0</xdr:rowOff>
    </xdr:from>
    <xdr:to>
      <xdr:col>28</xdr:col>
      <xdr:colOff>333375</xdr:colOff>
      <xdr:row>63</xdr:row>
      <xdr:rowOff>161925</xdr:rowOff>
    </xdr:to>
    <xdr:pic>
      <xdr:nvPicPr>
        <xdr:cNvPr id="552" name="Picture 551"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267450" y="89725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73</xdr:row>
      <xdr:rowOff>0</xdr:rowOff>
    </xdr:from>
    <xdr:to>
      <xdr:col>1</xdr:col>
      <xdr:colOff>923925</xdr:colOff>
      <xdr:row>73</xdr:row>
      <xdr:rowOff>971550</xdr:rowOff>
    </xdr:to>
    <xdr:pic>
      <xdr:nvPicPr>
        <xdr:cNvPr id="553" name="Picture 552" descr="Iceguard"/>
        <xdr:cNvPicPr>
          <a:picLocks noChangeAspect="1" noChangeArrowheads="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0" y="89916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73</xdr:row>
      <xdr:rowOff>0</xdr:rowOff>
    </xdr:from>
    <xdr:to>
      <xdr:col>23</xdr:col>
      <xdr:colOff>0</xdr:colOff>
      <xdr:row>73</xdr:row>
      <xdr:rowOff>247650</xdr:rowOff>
    </xdr:to>
    <xdr:pic>
      <xdr:nvPicPr>
        <xdr:cNvPr id="554" name="Picture 553"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89916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73</xdr:row>
      <xdr:rowOff>0</xdr:rowOff>
    </xdr:from>
    <xdr:to>
      <xdr:col>28</xdr:col>
      <xdr:colOff>161925</xdr:colOff>
      <xdr:row>73</xdr:row>
      <xdr:rowOff>161925</xdr:rowOff>
    </xdr:to>
    <xdr:pic>
      <xdr:nvPicPr>
        <xdr:cNvPr id="555" name="Picture 554"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89916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73</xdr:row>
      <xdr:rowOff>0</xdr:rowOff>
    </xdr:from>
    <xdr:to>
      <xdr:col>28</xdr:col>
      <xdr:colOff>333375</xdr:colOff>
      <xdr:row>73</xdr:row>
      <xdr:rowOff>161925</xdr:rowOff>
    </xdr:to>
    <xdr:pic>
      <xdr:nvPicPr>
        <xdr:cNvPr id="556" name="Picture 555"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89916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73</xdr:row>
      <xdr:rowOff>0</xdr:rowOff>
    </xdr:from>
    <xdr:to>
      <xdr:col>31</xdr:col>
      <xdr:colOff>285750</xdr:colOff>
      <xdr:row>73</xdr:row>
      <xdr:rowOff>247650</xdr:rowOff>
    </xdr:to>
    <xdr:pic>
      <xdr:nvPicPr>
        <xdr:cNvPr id="557" name="Picture 556"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924800" y="89916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71</xdr:row>
      <xdr:rowOff>0</xdr:rowOff>
    </xdr:from>
    <xdr:to>
      <xdr:col>1</xdr:col>
      <xdr:colOff>923925</xdr:colOff>
      <xdr:row>71</xdr:row>
      <xdr:rowOff>971550</xdr:rowOff>
    </xdr:to>
    <xdr:pic>
      <xdr:nvPicPr>
        <xdr:cNvPr id="558" name="Picture 557" descr="Liche"/>
        <xdr:cNvPicPr>
          <a:picLocks noChangeAspect="1" noChangeArrowheads="1"/>
        </xdr:cNvPicPr>
      </xdr:nvPicPr>
      <xdr:blipFill>
        <a:blip xmlns:r="http://schemas.openxmlformats.org/officeDocument/2006/relationships" r:embed="rId114">
          <a:extLst>
            <a:ext uri="{28A0092B-C50C-407E-A947-70E740481C1C}">
              <a14:useLocalDpi xmlns:a14="http://schemas.microsoft.com/office/drawing/2010/main" val="0"/>
            </a:ext>
          </a:extLst>
        </a:blip>
        <a:srcRect/>
        <a:stretch>
          <a:fillRect/>
        </a:stretch>
      </xdr:blipFill>
      <xdr:spPr bwMode="auto">
        <a:xfrm>
          <a:off x="0" y="90678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71</xdr:row>
      <xdr:rowOff>0</xdr:rowOff>
    </xdr:from>
    <xdr:to>
      <xdr:col>23</xdr:col>
      <xdr:colOff>0</xdr:colOff>
      <xdr:row>71</xdr:row>
      <xdr:rowOff>247650</xdr:rowOff>
    </xdr:to>
    <xdr:pic>
      <xdr:nvPicPr>
        <xdr:cNvPr id="559" name="Picture 558"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0" y="9067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71</xdr:row>
      <xdr:rowOff>0</xdr:rowOff>
    </xdr:from>
    <xdr:to>
      <xdr:col>28</xdr:col>
      <xdr:colOff>161925</xdr:colOff>
      <xdr:row>71</xdr:row>
      <xdr:rowOff>161925</xdr:rowOff>
    </xdr:to>
    <xdr:pic>
      <xdr:nvPicPr>
        <xdr:cNvPr id="560" name="Picture 559"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096000" y="90678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71</xdr:row>
      <xdr:rowOff>0</xdr:rowOff>
    </xdr:from>
    <xdr:to>
      <xdr:col>31</xdr:col>
      <xdr:colOff>285750</xdr:colOff>
      <xdr:row>71</xdr:row>
      <xdr:rowOff>247650</xdr:rowOff>
    </xdr:to>
    <xdr:pic>
      <xdr:nvPicPr>
        <xdr:cNvPr id="561" name="Picture 560"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9067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71</xdr:row>
      <xdr:rowOff>0</xdr:rowOff>
    </xdr:from>
    <xdr:to>
      <xdr:col>32</xdr:col>
      <xdr:colOff>285750</xdr:colOff>
      <xdr:row>71</xdr:row>
      <xdr:rowOff>247650</xdr:rowOff>
    </xdr:to>
    <xdr:pic>
      <xdr:nvPicPr>
        <xdr:cNvPr id="562" name="Picture 561"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34400" y="9067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65</xdr:row>
      <xdr:rowOff>0</xdr:rowOff>
    </xdr:from>
    <xdr:to>
      <xdr:col>1</xdr:col>
      <xdr:colOff>923925</xdr:colOff>
      <xdr:row>65</xdr:row>
      <xdr:rowOff>971550</xdr:rowOff>
    </xdr:to>
    <xdr:pic>
      <xdr:nvPicPr>
        <xdr:cNvPr id="563" name="Picture 562" descr="Lizard Rider"/>
        <xdr:cNvPicPr>
          <a:picLocks noChangeAspect="1" noChangeArrowheads="1"/>
        </xdr:cNvPicPr>
      </xdr:nvPicPr>
      <xdr:blipFill>
        <a:blip xmlns:r="http://schemas.openxmlformats.org/officeDocument/2006/relationships" r:embed="rId115">
          <a:extLst>
            <a:ext uri="{28A0092B-C50C-407E-A947-70E740481C1C}">
              <a14:useLocalDpi xmlns:a14="http://schemas.microsoft.com/office/drawing/2010/main" val="0"/>
            </a:ext>
          </a:extLst>
        </a:blip>
        <a:srcRect/>
        <a:stretch>
          <a:fillRect/>
        </a:stretch>
      </xdr:blipFill>
      <xdr:spPr bwMode="auto">
        <a:xfrm>
          <a:off x="0" y="91440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65</xdr:row>
      <xdr:rowOff>0</xdr:rowOff>
    </xdr:from>
    <xdr:to>
      <xdr:col>23</xdr:col>
      <xdr:colOff>0</xdr:colOff>
      <xdr:row>65</xdr:row>
      <xdr:rowOff>247650</xdr:rowOff>
    </xdr:to>
    <xdr:pic>
      <xdr:nvPicPr>
        <xdr:cNvPr id="564" name="Picture 563"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9144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65</xdr:row>
      <xdr:rowOff>0</xdr:rowOff>
    </xdr:from>
    <xdr:to>
      <xdr:col>28</xdr:col>
      <xdr:colOff>161925</xdr:colOff>
      <xdr:row>65</xdr:row>
      <xdr:rowOff>161925</xdr:rowOff>
    </xdr:to>
    <xdr:pic>
      <xdr:nvPicPr>
        <xdr:cNvPr id="565" name="Picture 564"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91440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65</xdr:row>
      <xdr:rowOff>0</xdr:rowOff>
    </xdr:from>
    <xdr:to>
      <xdr:col>28</xdr:col>
      <xdr:colOff>333375</xdr:colOff>
      <xdr:row>65</xdr:row>
      <xdr:rowOff>161925</xdr:rowOff>
    </xdr:to>
    <xdr:pic>
      <xdr:nvPicPr>
        <xdr:cNvPr id="566" name="Picture 565"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267450" y="91440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68</xdr:row>
      <xdr:rowOff>0</xdr:rowOff>
    </xdr:from>
    <xdr:to>
      <xdr:col>1</xdr:col>
      <xdr:colOff>923925</xdr:colOff>
      <xdr:row>68</xdr:row>
      <xdr:rowOff>971550</xdr:rowOff>
    </xdr:to>
    <xdr:pic>
      <xdr:nvPicPr>
        <xdr:cNvPr id="567" name="Picture 566" descr="Plague Priest"/>
        <xdr:cNvPicPr>
          <a:picLocks noChangeAspect="1" noChangeArrowheads="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0" y="91821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68</xdr:row>
      <xdr:rowOff>0</xdr:rowOff>
    </xdr:from>
    <xdr:to>
      <xdr:col>23</xdr:col>
      <xdr:colOff>0</xdr:colOff>
      <xdr:row>68</xdr:row>
      <xdr:rowOff>247650</xdr:rowOff>
    </xdr:to>
    <xdr:pic>
      <xdr:nvPicPr>
        <xdr:cNvPr id="568" name="Picture 567"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048000" y="9182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68</xdr:row>
      <xdr:rowOff>0</xdr:rowOff>
    </xdr:from>
    <xdr:to>
      <xdr:col>28</xdr:col>
      <xdr:colOff>161925</xdr:colOff>
      <xdr:row>68</xdr:row>
      <xdr:rowOff>161925</xdr:rowOff>
    </xdr:to>
    <xdr:pic>
      <xdr:nvPicPr>
        <xdr:cNvPr id="569" name="Picture 568"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91821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68</xdr:row>
      <xdr:rowOff>0</xdr:rowOff>
    </xdr:from>
    <xdr:to>
      <xdr:col>28</xdr:col>
      <xdr:colOff>333375</xdr:colOff>
      <xdr:row>68</xdr:row>
      <xdr:rowOff>161925</xdr:rowOff>
    </xdr:to>
    <xdr:pic>
      <xdr:nvPicPr>
        <xdr:cNvPr id="570" name="Picture 569"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91821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68</xdr:row>
      <xdr:rowOff>0</xdr:rowOff>
    </xdr:from>
    <xdr:to>
      <xdr:col>28</xdr:col>
      <xdr:colOff>504825</xdr:colOff>
      <xdr:row>68</xdr:row>
      <xdr:rowOff>161925</xdr:rowOff>
    </xdr:to>
    <xdr:pic>
      <xdr:nvPicPr>
        <xdr:cNvPr id="571" name="Picture 570"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438900" y="91821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68</xdr:row>
      <xdr:rowOff>0</xdr:rowOff>
    </xdr:from>
    <xdr:to>
      <xdr:col>31</xdr:col>
      <xdr:colOff>285750</xdr:colOff>
      <xdr:row>68</xdr:row>
      <xdr:rowOff>247650</xdr:rowOff>
    </xdr:to>
    <xdr:pic>
      <xdr:nvPicPr>
        <xdr:cNvPr id="572" name="Picture 571"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924800" y="9182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64</xdr:row>
      <xdr:rowOff>0</xdr:rowOff>
    </xdr:from>
    <xdr:to>
      <xdr:col>1</xdr:col>
      <xdr:colOff>923925</xdr:colOff>
      <xdr:row>64</xdr:row>
      <xdr:rowOff>971550</xdr:rowOff>
    </xdr:to>
    <xdr:pic>
      <xdr:nvPicPr>
        <xdr:cNvPr id="573" name="Picture 572" descr="Scorpionman"/>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0" y="93726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64</xdr:row>
      <xdr:rowOff>0</xdr:rowOff>
    </xdr:from>
    <xdr:to>
      <xdr:col>23</xdr:col>
      <xdr:colOff>0</xdr:colOff>
      <xdr:row>64</xdr:row>
      <xdr:rowOff>247650</xdr:rowOff>
    </xdr:to>
    <xdr:pic>
      <xdr:nvPicPr>
        <xdr:cNvPr id="574" name="Picture 573"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93726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64</xdr:row>
      <xdr:rowOff>0</xdr:rowOff>
    </xdr:from>
    <xdr:to>
      <xdr:col>28</xdr:col>
      <xdr:colOff>161925</xdr:colOff>
      <xdr:row>64</xdr:row>
      <xdr:rowOff>161925</xdr:rowOff>
    </xdr:to>
    <xdr:pic>
      <xdr:nvPicPr>
        <xdr:cNvPr id="575" name="Picture 574"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096000" y="93726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64</xdr:row>
      <xdr:rowOff>0</xdr:rowOff>
    </xdr:from>
    <xdr:to>
      <xdr:col>31</xdr:col>
      <xdr:colOff>285750</xdr:colOff>
      <xdr:row>64</xdr:row>
      <xdr:rowOff>247650</xdr:rowOff>
    </xdr:to>
    <xdr:pic>
      <xdr:nvPicPr>
        <xdr:cNvPr id="576" name="Picture 575"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924800" y="93726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69</xdr:row>
      <xdr:rowOff>0</xdr:rowOff>
    </xdr:from>
    <xdr:to>
      <xdr:col>1</xdr:col>
      <xdr:colOff>923925</xdr:colOff>
      <xdr:row>69</xdr:row>
      <xdr:rowOff>971550</xdr:rowOff>
    </xdr:to>
    <xdr:pic>
      <xdr:nvPicPr>
        <xdr:cNvPr id="577" name="Picture 576" descr="Shadow"/>
        <xdr:cNvPicPr>
          <a:picLocks noChangeAspect="1" noChangeArrowheads="1"/>
        </xdr:cNvPicPr>
      </xdr:nvPicPr>
      <xdr:blipFill>
        <a:blip xmlns:r="http://schemas.openxmlformats.org/officeDocument/2006/relationships" r:embed="rId118">
          <a:extLst>
            <a:ext uri="{28A0092B-C50C-407E-A947-70E740481C1C}">
              <a14:useLocalDpi xmlns:a14="http://schemas.microsoft.com/office/drawing/2010/main" val="0"/>
            </a:ext>
          </a:extLst>
        </a:blip>
        <a:srcRect/>
        <a:stretch>
          <a:fillRect/>
        </a:stretch>
      </xdr:blipFill>
      <xdr:spPr bwMode="auto">
        <a:xfrm>
          <a:off x="0" y="94107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69</xdr:row>
      <xdr:rowOff>0</xdr:rowOff>
    </xdr:from>
    <xdr:to>
      <xdr:col>23</xdr:col>
      <xdr:colOff>0</xdr:colOff>
      <xdr:row>69</xdr:row>
      <xdr:rowOff>247650</xdr:rowOff>
    </xdr:to>
    <xdr:pic>
      <xdr:nvPicPr>
        <xdr:cNvPr id="578" name="Picture 577"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048000" y="9410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69</xdr:row>
      <xdr:rowOff>0</xdr:rowOff>
    </xdr:from>
    <xdr:to>
      <xdr:col>28</xdr:col>
      <xdr:colOff>161925</xdr:colOff>
      <xdr:row>69</xdr:row>
      <xdr:rowOff>161925</xdr:rowOff>
    </xdr:to>
    <xdr:pic>
      <xdr:nvPicPr>
        <xdr:cNvPr id="579" name="Picture 578"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096000" y="94107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69</xdr:row>
      <xdr:rowOff>0</xdr:rowOff>
    </xdr:from>
    <xdr:to>
      <xdr:col>31</xdr:col>
      <xdr:colOff>285750</xdr:colOff>
      <xdr:row>69</xdr:row>
      <xdr:rowOff>247650</xdr:rowOff>
    </xdr:to>
    <xdr:pic>
      <xdr:nvPicPr>
        <xdr:cNvPr id="580" name="Picture 579"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9410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295275</xdr:colOff>
      <xdr:row>69</xdr:row>
      <xdr:rowOff>0</xdr:rowOff>
    </xdr:from>
    <xdr:to>
      <xdr:col>31</xdr:col>
      <xdr:colOff>581025</xdr:colOff>
      <xdr:row>69</xdr:row>
      <xdr:rowOff>247650</xdr:rowOff>
    </xdr:to>
    <xdr:pic>
      <xdr:nvPicPr>
        <xdr:cNvPr id="581" name="Picture 580"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220075" y="9410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590550</xdr:colOff>
      <xdr:row>69</xdr:row>
      <xdr:rowOff>0</xdr:rowOff>
    </xdr:from>
    <xdr:to>
      <xdr:col>31</xdr:col>
      <xdr:colOff>876300</xdr:colOff>
      <xdr:row>69</xdr:row>
      <xdr:rowOff>247650</xdr:rowOff>
    </xdr:to>
    <xdr:pic>
      <xdr:nvPicPr>
        <xdr:cNvPr id="582" name="Picture 581"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515350" y="9410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276225</xdr:colOff>
      <xdr:row>69</xdr:row>
      <xdr:rowOff>0</xdr:rowOff>
    </xdr:from>
    <xdr:to>
      <xdr:col>32</xdr:col>
      <xdr:colOff>561975</xdr:colOff>
      <xdr:row>69</xdr:row>
      <xdr:rowOff>247650</xdr:rowOff>
    </xdr:to>
    <xdr:pic>
      <xdr:nvPicPr>
        <xdr:cNvPr id="583" name="Picture 582"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810625" y="9410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69</xdr:row>
      <xdr:rowOff>0</xdr:rowOff>
    </xdr:from>
    <xdr:to>
      <xdr:col>32</xdr:col>
      <xdr:colOff>285750</xdr:colOff>
      <xdr:row>69</xdr:row>
      <xdr:rowOff>247650</xdr:rowOff>
    </xdr:to>
    <xdr:pic>
      <xdr:nvPicPr>
        <xdr:cNvPr id="584" name="Picture 583"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9410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295275</xdr:colOff>
      <xdr:row>69</xdr:row>
      <xdr:rowOff>0</xdr:rowOff>
    </xdr:from>
    <xdr:to>
      <xdr:col>32</xdr:col>
      <xdr:colOff>581025</xdr:colOff>
      <xdr:row>69</xdr:row>
      <xdr:rowOff>247650</xdr:rowOff>
    </xdr:to>
    <xdr:pic>
      <xdr:nvPicPr>
        <xdr:cNvPr id="585" name="Picture 584"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29675" y="9410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590550</xdr:colOff>
      <xdr:row>69</xdr:row>
      <xdr:rowOff>0</xdr:rowOff>
    </xdr:from>
    <xdr:to>
      <xdr:col>32</xdr:col>
      <xdr:colOff>876300</xdr:colOff>
      <xdr:row>69</xdr:row>
      <xdr:rowOff>247650</xdr:rowOff>
    </xdr:to>
    <xdr:pic>
      <xdr:nvPicPr>
        <xdr:cNvPr id="586" name="Picture 585"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124950" y="9410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67</xdr:row>
      <xdr:rowOff>0</xdr:rowOff>
    </xdr:from>
    <xdr:to>
      <xdr:col>1</xdr:col>
      <xdr:colOff>923925</xdr:colOff>
      <xdr:row>67</xdr:row>
      <xdr:rowOff>971550</xdr:rowOff>
    </xdr:to>
    <xdr:pic>
      <xdr:nvPicPr>
        <xdr:cNvPr id="587" name="Picture 586" descr="Skeleton Cavalry"/>
        <xdr:cNvPicPr>
          <a:picLocks noChangeAspect="1" noChangeArrowheads="1"/>
        </xdr:cNvPicPr>
      </xdr:nvPicPr>
      <xdr:blipFill>
        <a:blip xmlns:r="http://schemas.openxmlformats.org/officeDocument/2006/relationships" r:embed="rId119">
          <a:extLst>
            <a:ext uri="{28A0092B-C50C-407E-A947-70E740481C1C}">
              <a14:useLocalDpi xmlns:a14="http://schemas.microsoft.com/office/drawing/2010/main" val="0"/>
            </a:ext>
          </a:extLst>
        </a:blip>
        <a:srcRect/>
        <a:stretch>
          <a:fillRect/>
        </a:stretch>
      </xdr:blipFill>
      <xdr:spPr bwMode="auto">
        <a:xfrm>
          <a:off x="0" y="94869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67</xdr:row>
      <xdr:rowOff>0</xdr:rowOff>
    </xdr:from>
    <xdr:to>
      <xdr:col>23</xdr:col>
      <xdr:colOff>0</xdr:colOff>
      <xdr:row>67</xdr:row>
      <xdr:rowOff>247650</xdr:rowOff>
    </xdr:to>
    <xdr:pic>
      <xdr:nvPicPr>
        <xdr:cNvPr id="588" name="Picture 587"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94869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67</xdr:row>
      <xdr:rowOff>0</xdr:rowOff>
    </xdr:from>
    <xdr:to>
      <xdr:col>28</xdr:col>
      <xdr:colOff>161925</xdr:colOff>
      <xdr:row>67</xdr:row>
      <xdr:rowOff>161925</xdr:rowOff>
    </xdr:to>
    <xdr:pic>
      <xdr:nvPicPr>
        <xdr:cNvPr id="589" name="Picture 588"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94869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67</xdr:row>
      <xdr:rowOff>0</xdr:rowOff>
    </xdr:from>
    <xdr:to>
      <xdr:col>28</xdr:col>
      <xdr:colOff>333375</xdr:colOff>
      <xdr:row>67</xdr:row>
      <xdr:rowOff>161925</xdr:rowOff>
    </xdr:to>
    <xdr:pic>
      <xdr:nvPicPr>
        <xdr:cNvPr id="590" name="Picture 589"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267450" y="94869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67</xdr:row>
      <xdr:rowOff>0</xdr:rowOff>
    </xdr:from>
    <xdr:to>
      <xdr:col>31</xdr:col>
      <xdr:colOff>285750</xdr:colOff>
      <xdr:row>67</xdr:row>
      <xdr:rowOff>247650</xdr:rowOff>
    </xdr:to>
    <xdr:pic>
      <xdr:nvPicPr>
        <xdr:cNvPr id="591" name="Picture 590"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94869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67</xdr:row>
      <xdr:rowOff>0</xdr:rowOff>
    </xdr:from>
    <xdr:to>
      <xdr:col>32</xdr:col>
      <xdr:colOff>285750</xdr:colOff>
      <xdr:row>67</xdr:row>
      <xdr:rowOff>247650</xdr:rowOff>
    </xdr:to>
    <xdr:pic>
      <xdr:nvPicPr>
        <xdr:cNvPr id="592" name="Picture 591"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94869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62</xdr:row>
      <xdr:rowOff>0</xdr:rowOff>
    </xdr:from>
    <xdr:to>
      <xdr:col>1</xdr:col>
      <xdr:colOff>923925</xdr:colOff>
      <xdr:row>62</xdr:row>
      <xdr:rowOff>971550</xdr:rowOff>
    </xdr:to>
    <xdr:pic>
      <xdr:nvPicPr>
        <xdr:cNvPr id="593" name="Picture 592" descr="Warlord"/>
        <xdr:cNvPicPr>
          <a:picLocks noChangeAspect="1" noChangeArrowheads="1"/>
        </xdr:cNvPicPr>
      </xdr:nvPicPr>
      <xdr:blipFill>
        <a:blip xmlns:r="http://schemas.openxmlformats.org/officeDocument/2006/relationships" r:embed="rId120">
          <a:extLst>
            <a:ext uri="{28A0092B-C50C-407E-A947-70E740481C1C}">
              <a14:useLocalDpi xmlns:a14="http://schemas.microsoft.com/office/drawing/2010/main" val="0"/>
            </a:ext>
          </a:extLst>
        </a:blip>
        <a:srcRect/>
        <a:stretch>
          <a:fillRect/>
        </a:stretch>
      </xdr:blipFill>
      <xdr:spPr bwMode="auto">
        <a:xfrm>
          <a:off x="0" y="95440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62</xdr:row>
      <xdr:rowOff>0</xdr:rowOff>
    </xdr:from>
    <xdr:to>
      <xdr:col>23</xdr:col>
      <xdr:colOff>0</xdr:colOff>
      <xdr:row>62</xdr:row>
      <xdr:rowOff>247650</xdr:rowOff>
    </xdr:to>
    <xdr:pic>
      <xdr:nvPicPr>
        <xdr:cNvPr id="594" name="Picture 593"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9544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62</xdr:row>
      <xdr:rowOff>0</xdr:rowOff>
    </xdr:from>
    <xdr:to>
      <xdr:col>28</xdr:col>
      <xdr:colOff>161925</xdr:colOff>
      <xdr:row>62</xdr:row>
      <xdr:rowOff>161925</xdr:rowOff>
    </xdr:to>
    <xdr:pic>
      <xdr:nvPicPr>
        <xdr:cNvPr id="595" name="Picture 594"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95440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62</xdr:row>
      <xdr:rowOff>0</xdr:rowOff>
    </xdr:from>
    <xdr:to>
      <xdr:col>28</xdr:col>
      <xdr:colOff>333375</xdr:colOff>
      <xdr:row>62</xdr:row>
      <xdr:rowOff>161925</xdr:rowOff>
    </xdr:to>
    <xdr:pic>
      <xdr:nvPicPr>
        <xdr:cNvPr id="596" name="Picture 595"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95440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62</xdr:row>
      <xdr:rowOff>0</xdr:rowOff>
    </xdr:from>
    <xdr:to>
      <xdr:col>31</xdr:col>
      <xdr:colOff>285750</xdr:colOff>
      <xdr:row>62</xdr:row>
      <xdr:rowOff>247650</xdr:rowOff>
    </xdr:to>
    <xdr:pic>
      <xdr:nvPicPr>
        <xdr:cNvPr id="597" name="Picture 596"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924800" y="9544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62</xdr:row>
      <xdr:rowOff>0</xdr:rowOff>
    </xdr:from>
    <xdr:to>
      <xdr:col>32</xdr:col>
      <xdr:colOff>285750</xdr:colOff>
      <xdr:row>62</xdr:row>
      <xdr:rowOff>247650</xdr:rowOff>
    </xdr:to>
    <xdr:pic>
      <xdr:nvPicPr>
        <xdr:cNvPr id="598" name="Picture 597"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9544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66</xdr:row>
      <xdr:rowOff>0</xdr:rowOff>
    </xdr:from>
    <xdr:to>
      <xdr:col>1</xdr:col>
      <xdr:colOff>923925</xdr:colOff>
      <xdr:row>66</xdr:row>
      <xdr:rowOff>971550</xdr:rowOff>
    </xdr:to>
    <xdr:pic>
      <xdr:nvPicPr>
        <xdr:cNvPr id="599" name="Picture 598" descr="Wolfrider"/>
        <xdr:cNvPicPr>
          <a:picLocks noChangeAspect="1" noChangeArrowheads="1"/>
        </xdr:cNvPicPr>
      </xdr:nvPicPr>
      <xdr:blipFill>
        <a:blip xmlns:r="http://schemas.openxmlformats.org/officeDocument/2006/relationships" r:embed="rId121">
          <a:extLst>
            <a:ext uri="{28A0092B-C50C-407E-A947-70E740481C1C}">
              <a14:useLocalDpi xmlns:a14="http://schemas.microsoft.com/office/drawing/2010/main" val="0"/>
            </a:ext>
          </a:extLst>
        </a:blip>
        <a:srcRect/>
        <a:stretch>
          <a:fillRect/>
        </a:stretch>
      </xdr:blipFill>
      <xdr:spPr bwMode="auto">
        <a:xfrm>
          <a:off x="0" y="96202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66</xdr:row>
      <xdr:rowOff>0</xdr:rowOff>
    </xdr:from>
    <xdr:to>
      <xdr:col>23</xdr:col>
      <xdr:colOff>0</xdr:colOff>
      <xdr:row>66</xdr:row>
      <xdr:rowOff>247650</xdr:rowOff>
    </xdr:to>
    <xdr:pic>
      <xdr:nvPicPr>
        <xdr:cNvPr id="600" name="Picture 599"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9620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66</xdr:row>
      <xdr:rowOff>0</xdr:rowOff>
    </xdr:from>
    <xdr:to>
      <xdr:col>28</xdr:col>
      <xdr:colOff>161925</xdr:colOff>
      <xdr:row>66</xdr:row>
      <xdr:rowOff>161925</xdr:rowOff>
    </xdr:to>
    <xdr:pic>
      <xdr:nvPicPr>
        <xdr:cNvPr id="601" name="Picture 600"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96202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66</xdr:row>
      <xdr:rowOff>0</xdr:rowOff>
    </xdr:from>
    <xdr:to>
      <xdr:col>31</xdr:col>
      <xdr:colOff>285750</xdr:colOff>
      <xdr:row>66</xdr:row>
      <xdr:rowOff>247650</xdr:rowOff>
    </xdr:to>
    <xdr:pic>
      <xdr:nvPicPr>
        <xdr:cNvPr id="602" name="Picture 601"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0" y="9620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58</xdr:row>
      <xdr:rowOff>0</xdr:rowOff>
    </xdr:from>
    <xdr:to>
      <xdr:col>1</xdr:col>
      <xdr:colOff>923925</xdr:colOff>
      <xdr:row>58</xdr:row>
      <xdr:rowOff>971550</xdr:rowOff>
    </xdr:to>
    <xdr:pic>
      <xdr:nvPicPr>
        <xdr:cNvPr id="603" name="Picture 602" descr="Knight Champion"/>
        <xdr:cNvPicPr>
          <a:picLocks noChangeAspect="1" noChangeArrowheads="1"/>
        </xdr:cNvPicPr>
      </xdr:nvPicPr>
      <xdr:blipFill>
        <a:blip xmlns:r="http://schemas.openxmlformats.org/officeDocument/2006/relationships" r:embed="rId122">
          <a:extLst>
            <a:ext uri="{28A0092B-C50C-407E-A947-70E740481C1C}">
              <a14:useLocalDpi xmlns:a14="http://schemas.microsoft.com/office/drawing/2010/main" val="0"/>
            </a:ext>
          </a:extLst>
        </a:blip>
        <a:srcRect/>
        <a:stretch>
          <a:fillRect/>
        </a:stretch>
      </xdr:blipFill>
      <xdr:spPr bwMode="auto">
        <a:xfrm>
          <a:off x="0" y="96583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58</xdr:row>
      <xdr:rowOff>0</xdr:rowOff>
    </xdr:from>
    <xdr:to>
      <xdr:col>23</xdr:col>
      <xdr:colOff>0</xdr:colOff>
      <xdr:row>58</xdr:row>
      <xdr:rowOff>247650</xdr:rowOff>
    </xdr:to>
    <xdr:pic>
      <xdr:nvPicPr>
        <xdr:cNvPr id="604" name="Picture 603"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9658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58</xdr:row>
      <xdr:rowOff>0</xdr:rowOff>
    </xdr:from>
    <xdr:to>
      <xdr:col>28</xdr:col>
      <xdr:colOff>161925</xdr:colOff>
      <xdr:row>58</xdr:row>
      <xdr:rowOff>161925</xdr:rowOff>
    </xdr:to>
    <xdr:pic>
      <xdr:nvPicPr>
        <xdr:cNvPr id="605" name="Picture 604"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9658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58</xdr:row>
      <xdr:rowOff>0</xdr:rowOff>
    </xdr:from>
    <xdr:to>
      <xdr:col>28</xdr:col>
      <xdr:colOff>333375</xdr:colOff>
      <xdr:row>58</xdr:row>
      <xdr:rowOff>161925</xdr:rowOff>
    </xdr:to>
    <xdr:pic>
      <xdr:nvPicPr>
        <xdr:cNvPr id="606" name="Picture 605"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9658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58</xdr:row>
      <xdr:rowOff>0</xdr:rowOff>
    </xdr:from>
    <xdr:to>
      <xdr:col>31</xdr:col>
      <xdr:colOff>285750</xdr:colOff>
      <xdr:row>58</xdr:row>
      <xdr:rowOff>247650</xdr:rowOff>
    </xdr:to>
    <xdr:pic>
      <xdr:nvPicPr>
        <xdr:cNvPr id="607" name="Picture 606"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9658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295275</xdr:colOff>
      <xdr:row>58</xdr:row>
      <xdr:rowOff>0</xdr:rowOff>
    </xdr:from>
    <xdr:to>
      <xdr:col>31</xdr:col>
      <xdr:colOff>581025</xdr:colOff>
      <xdr:row>58</xdr:row>
      <xdr:rowOff>247650</xdr:rowOff>
    </xdr:to>
    <xdr:pic>
      <xdr:nvPicPr>
        <xdr:cNvPr id="608" name="Picture 607"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20075" y="9658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590550</xdr:colOff>
      <xdr:row>58</xdr:row>
      <xdr:rowOff>0</xdr:rowOff>
    </xdr:from>
    <xdr:to>
      <xdr:col>31</xdr:col>
      <xdr:colOff>876300</xdr:colOff>
      <xdr:row>58</xdr:row>
      <xdr:rowOff>247650</xdr:rowOff>
    </xdr:to>
    <xdr:pic>
      <xdr:nvPicPr>
        <xdr:cNvPr id="609" name="Picture 608"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515350" y="9658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58</xdr:row>
      <xdr:rowOff>0</xdr:rowOff>
    </xdr:from>
    <xdr:to>
      <xdr:col>32</xdr:col>
      <xdr:colOff>285750</xdr:colOff>
      <xdr:row>58</xdr:row>
      <xdr:rowOff>247650</xdr:rowOff>
    </xdr:to>
    <xdr:pic>
      <xdr:nvPicPr>
        <xdr:cNvPr id="610" name="Picture 609"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9658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923925</xdr:colOff>
      <xdr:row>59</xdr:row>
      <xdr:rowOff>971550</xdr:rowOff>
    </xdr:to>
    <xdr:pic>
      <xdr:nvPicPr>
        <xdr:cNvPr id="611" name="Picture 610" descr="Troll"/>
        <xdr:cNvPicPr>
          <a:picLocks noChangeAspect="1" noChangeArrowheads="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bwMode="auto">
        <a:xfrm>
          <a:off x="0" y="97155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59</xdr:row>
      <xdr:rowOff>0</xdr:rowOff>
    </xdr:from>
    <xdr:to>
      <xdr:col>23</xdr:col>
      <xdr:colOff>0</xdr:colOff>
      <xdr:row>59</xdr:row>
      <xdr:rowOff>247650</xdr:rowOff>
    </xdr:to>
    <xdr:pic>
      <xdr:nvPicPr>
        <xdr:cNvPr id="612" name="Picture 611"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97155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59</xdr:row>
      <xdr:rowOff>0</xdr:rowOff>
    </xdr:from>
    <xdr:to>
      <xdr:col>28</xdr:col>
      <xdr:colOff>161925</xdr:colOff>
      <xdr:row>59</xdr:row>
      <xdr:rowOff>161925</xdr:rowOff>
    </xdr:to>
    <xdr:pic>
      <xdr:nvPicPr>
        <xdr:cNvPr id="613" name="Picture 612"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096000" y="97155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59</xdr:row>
      <xdr:rowOff>0</xdr:rowOff>
    </xdr:from>
    <xdr:to>
      <xdr:col>31</xdr:col>
      <xdr:colOff>285750</xdr:colOff>
      <xdr:row>59</xdr:row>
      <xdr:rowOff>247650</xdr:rowOff>
    </xdr:to>
    <xdr:pic>
      <xdr:nvPicPr>
        <xdr:cNvPr id="614" name="Picture 613"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0" y="97155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59</xdr:row>
      <xdr:rowOff>0</xdr:rowOff>
    </xdr:from>
    <xdr:to>
      <xdr:col>32</xdr:col>
      <xdr:colOff>285750</xdr:colOff>
      <xdr:row>59</xdr:row>
      <xdr:rowOff>247650</xdr:rowOff>
    </xdr:to>
    <xdr:pic>
      <xdr:nvPicPr>
        <xdr:cNvPr id="615" name="Picture 614"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97155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923925</xdr:colOff>
      <xdr:row>60</xdr:row>
      <xdr:rowOff>971550</xdr:rowOff>
    </xdr:to>
    <xdr:pic>
      <xdr:nvPicPr>
        <xdr:cNvPr id="616" name="Picture 615" descr="Woodrider"/>
        <xdr:cNvPicPr>
          <a:picLocks noChangeAspect="1" noChangeArrowheads="1"/>
        </xdr:cNvPicPr>
      </xdr:nvPicPr>
      <xdr:blipFill>
        <a:blip xmlns:r="http://schemas.openxmlformats.org/officeDocument/2006/relationships" r:embed="rId124">
          <a:extLst>
            <a:ext uri="{28A0092B-C50C-407E-A947-70E740481C1C}">
              <a14:useLocalDpi xmlns:a14="http://schemas.microsoft.com/office/drawing/2010/main" val="0"/>
            </a:ext>
          </a:extLst>
        </a:blip>
        <a:srcRect/>
        <a:stretch>
          <a:fillRect/>
        </a:stretch>
      </xdr:blipFill>
      <xdr:spPr bwMode="auto">
        <a:xfrm>
          <a:off x="0" y="97917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60</xdr:row>
      <xdr:rowOff>0</xdr:rowOff>
    </xdr:from>
    <xdr:to>
      <xdr:col>23</xdr:col>
      <xdr:colOff>0</xdr:colOff>
      <xdr:row>60</xdr:row>
      <xdr:rowOff>247650</xdr:rowOff>
    </xdr:to>
    <xdr:pic>
      <xdr:nvPicPr>
        <xdr:cNvPr id="617" name="Picture 616"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9791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60</xdr:row>
      <xdr:rowOff>0</xdr:rowOff>
    </xdr:from>
    <xdr:to>
      <xdr:col>28</xdr:col>
      <xdr:colOff>161925</xdr:colOff>
      <xdr:row>60</xdr:row>
      <xdr:rowOff>161925</xdr:rowOff>
    </xdr:to>
    <xdr:pic>
      <xdr:nvPicPr>
        <xdr:cNvPr id="618" name="Picture 617"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97917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60</xdr:row>
      <xdr:rowOff>0</xdr:rowOff>
    </xdr:from>
    <xdr:to>
      <xdr:col>28</xdr:col>
      <xdr:colOff>333375</xdr:colOff>
      <xdr:row>60</xdr:row>
      <xdr:rowOff>161925</xdr:rowOff>
    </xdr:to>
    <xdr:pic>
      <xdr:nvPicPr>
        <xdr:cNvPr id="619" name="Picture 618"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97917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57</xdr:row>
      <xdr:rowOff>0</xdr:rowOff>
    </xdr:from>
    <xdr:to>
      <xdr:col>1</xdr:col>
      <xdr:colOff>923925</xdr:colOff>
      <xdr:row>57</xdr:row>
      <xdr:rowOff>971550</xdr:rowOff>
    </xdr:to>
    <xdr:pic>
      <xdr:nvPicPr>
        <xdr:cNvPr id="620" name="Picture 619" descr="Halberdier"/>
        <xdr:cNvPicPr>
          <a:picLocks noChangeAspect="1" noChangeArrowheads="1"/>
        </xdr:cNvPicPr>
      </xdr:nvPicPr>
      <xdr:blipFill>
        <a:blip xmlns:r="http://schemas.openxmlformats.org/officeDocument/2006/relationships" r:embed="rId125">
          <a:extLst>
            <a:ext uri="{28A0092B-C50C-407E-A947-70E740481C1C}">
              <a14:useLocalDpi xmlns:a14="http://schemas.microsoft.com/office/drawing/2010/main" val="0"/>
            </a:ext>
          </a:extLst>
        </a:blip>
        <a:srcRect/>
        <a:stretch>
          <a:fillRect/>
        </a:stretch>
      </xdr:blipFill>
      <xdr:spPr bwMode="auto">
        <a:xfrm>
          <a:off x="0" y="98869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57</xdr:row>
      <xdr:rowOff>0</xdr:rowOff>
    </xdr:from>
    <xdr:to>
      <xdr:col>23</xdr:col>
      <xdr:colOff>0</xdr:colOff>
      <xdr:row>57</xdr:row>
      <xdr:rowOff>247650</xdr:rowOff>
    </xdr:to>
    <xdr:pic>
      <xdr:nvPicPr>
        <xdr:cNvPr id="621" name="Picture 620"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98869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57</xdr:row>
      <xdr:rowOff>0</xdr:rowOff>
    </xdr:from>
    <xdr:to>
      <xdr:col>28</xdr:col>
      <xdr:colOff>161925</xdr:colOff>
      <xdr:row>57</xdr:row>
      <xdr:rowOff>161925</xdr:rowOff>
    </xdr:to>
    <xdr:pic>
      <xdr:nvPicPr>
        <xdr:cNvPr id="622" name="Picture 621"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98869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57</xdr:row>
      <xdr:rowOff>0</xdr:rowOff>
    </xdr:from>
    <xdr:to>
      <xdr:col>28</xdr:col>
      <xdr:colOff>333375</xdr:colOff>
      <xdr:row>57</xdr:row>
      <xdr:rowOff>161925</xdr:rowOff>
    </xdr:to>
    <xdr:pic>
      <xdr:nvPicPr>
        <xdr:cNvPr id="623" name="Picture 622"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98869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53</xdr:row>
      <xdr:rowOff>0</xdr:rowOff>
    </xdr:from>
    <xdr:to>
      <xdr:col>1</xdr:col>
      <xdr:colOff>923925</xdr:colOff>
      <xdr:row>53</xdr:row>
      <xdr:rowOff>971550</xdr:rowOff>
    </xdr:to>
    <xdr:pic>
      <xdr:nvPicPr>
        <xdr:cNvPr id="624" name="Picture 623" descr="Khazrimi Guard"/>
        <xdr:cNvPicPr>
          <a:picLocks noChangeAspect="1" noChangeArrowheads="1"/>
        </xdr:cNvPicPr>
      </xdr:nvPicPr>
      <xdr:blipFill>
        <a:blip xmlns:r="http://schemas.openxmlformats.org/officeDocument/2006/relationships" r:embed="rId126">
          <a:extLst>
            <a:ext uri="{28A0092B-C50C-407E-A947-70E740481C1C}">
              <a14:useLocalDpi xmlns:a14="http://schemas.microsoft.com/office/drawing/2010/main" val="0"/>
            </a:ext>
          </a:extLst>
        </a:blip>
        <a:srcRect/>
        <a:stretch>
          <a:fillRect/>
        </a:stretch>
      </xdr:blipFill>
      <xdr:spPr bwMode="auto">
        <a:xfrm>
          <a:off x="0" y="99822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53</xdr:row>
      <xdr:rowOff>0</xdr:rowOff>
    </xdr:from>
    <xdr:to>
      <xdr:col>23</xdr:col>
      <xdr:colOff>0</xdr:colOff>
      <xdr:row>53</xdr:row>
      <xdr:rowOff>247650</xdr:rowOff>
    </xdr:to>
    <xdr:pic>
      <xdr:nvPicPr>
        <xdr:cNvPr id="625" name="Picture 624"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9982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53</xdr:row>
      <xdr:rowOff>0</xdr:rowOff>
    </xdr:from>
    <xdr:to>
      <xdr:col>28</xdr:col>
      <xdr:colOff>161925</xdr:colOff>
      <xdr:row>53</xdr:row>
      <xdr:rowOff>161925</xdr:rowOff>
    </xdr:to>
    <xdr:pic>
      <xdr:nvPicPr>
        <xdr:cNvPr id="626" name="Picture 625"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99822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53</xdr:row>
      <xdr:rowOff>0</xdr:rowOff>
    </xdr:from>
    <xdr:to>
      <xdr:col>28</xdr:col>
      <xdr:colOff>333375</xdr:colOff>
      <xdr:row>53</xdr:row>
      <xdr:rowOff>161925</xdr:rowOff>
    </xdr:to>
    <xdr:pic>
      <xdr:nvPicPr>
        <xdr:cNvPr id="627" name="Picture 626"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267450" y="99822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53</xdr:row>
      <xdr:rowOff>0</xdr:rowOff>
    </xdr:from>
    <xdr:to>
      <xdr:col>31</xdr:col>
      <xdr:colOff>285750</xdr:colOff>
      <xdr:row>53</xdr:row>
      <xdr:rowOff>247650</xdr:rowOff>
    </xdr:to>
    <xdr:pic>
      <xdr:nvPicPr>
        <xdr:cNvPr id="628" name="Picture 627"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9982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295275</xdr:colOff>
      <xdr:row>53</xdr:row>
      <xdr:rowOff>0</xdr:rowOff>
    </xdr:from>
    <xdr:to>
      <xdr:col>31</xdr:col>
      <xdr:colOff>581025</xdr:colOff>
      <xdr:row>53</xdr:row>
      <xdr:rowOff>247650</xdr:rowOff>
    </xdr:to>
    <xdr:pic>
      <xdr:nvPicPr>
        <xdr:cNvPr id="629" name="Picture 628"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20075" y="9982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590550</xdr:colOff>
      <xdr:row>53</xdr:row>
      <xdr:rowOff>0</xdr:rowOff>
    </xdr:from>
    <xdr:to>
      <xdr:col>31</xdr:col>
      <xdr:colOff>876300</xdr:colOff>
      <xdr:row>53</xdr:row>
      <xdr:rowOff>247650</xdr:rowOff>
    </xdr:to>
    <xdr:pic>
      <xdr:nvPicPr>
        <xdr:cNvPr id="630" name="Picture 629"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515350" y="9982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276225</xdr:colOff>
      <xdr:row>53</xdr:row>
      <xdr:rowOff>0</xdr:rowOff>
    </xdr:from>
    <xdr:to>
      <xdr:col>32</xdr:col>
      <xdr:colOff>561975</xdr:colOff>
      <xdr:row>53</xdr:row>
      <xdr:rowOff>247650</xdr:rowOff>
    </xdr:to>
    <xdr:pic>
      <xdr:nvPicPr>
        <xdr:cNvPr id="631" name="Picture 630"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810625" y="9982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571500</xdr:colOff>
      <xdr:row>53</xdr:row>
      <xdr:rowOff>0</xdr:rowOff>
    </xdr:from>
    <xdr:to>
      <xdr:col>32</xdr:col>
      <xdr:colOff>857250</xdr:colOff>
      <xdr:row>53</xdr:row>
      <xdr:rowOff>247650</xdr:rowOff>
    </xdr:to>
    <xdr:pic>
      <xdr:nvPicPr>
        <xdr:cNvPr id="632" name="Picture 631"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105900" y="9982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257175</xdr:colOff>
      <xdr:row>53</xdr:row>
      <xdr:rowOff>0</xdr:rowOff>
    </xdr:from>
    <xdr:to>
      <xdr:col>33</xdr:col>
      <xdr:colOff>542925</xdr:colOff>
      <xdr:row>53</xdr:row>
      <xdr:rowOff>247650</xdr:rowOff>
    </xdr:to>
    <xdr:pic>
      <xdr:nvPicPr>
        <xdr:cNvPr id="633" name="Picture 632"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9401175" y="9982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552450</xdr:colOff>
      <xdr:row>53</xdr:row>
      <xdr:rowOff>0</xdr:rowOff>
    </xdr:from>
    <xdr:to>
      <xdr:col>33</xdr:col>
      <xdr:colOff>838200</xdr:colOff>
      <xdr:row>53</xdr:row>
      <xdr:rowOff>247650</xdr:rowOff>
    </xdr:to>
    <xdr:pic>
      <xdr:nvPicPr>
        <xdr:cNvPr id="634" name="Picture 633"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696450" y="9982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55</xdr:row>
      <xdr:rowOff>0</xdr:rowOff>
    </xdr:from>
    <xdr:to>
      <xdr:col>1</xdr:col>
      <xdr:colOff>923925</xdr:colOff>
      <xdr:row>55</xdr:row>
      <xdr:rowOff>971550</xdr:rowOff>
    </xdr:to>
    <xdr:pic>
      <xdr:nvPicPr>
        <xdr:cNvPr id="635" name="Picture 634" descr="Ogre"/>
        <xdr:cNvPicPr>
          <a:picLocks noChangeAspect="1" noChangeArrowheads="1"/>
        </xdr:cNvPicPr>
      </xdr:nvPicPr>
      <xdr:blipFill>
        <a:blip xmlns:r="http://schemas.openxmlformats.org/officeDocument/2006/relationships" r:embed="rId127">
          <a:extLst>
            <a:ext uri="{28A0092B-C50C-407E-A947-70E740481C1C}">
              <a14:useLocalDpi xmlns:a14="http://schemas.microsoft.com/office/drawing/2010/main" val="0"/>
            </a:ext>
          </a:extLst>
        </a:blip>
        <a:srcRect/>
        <a:stretch>
          <a:fillRect/>
        </a:stretch>
      </xdr:blipFill>
      <xdr:spPr bwMode="auto">
        <a:xfrm>
          <a:off x="0" y="100584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55</xdr:row>
      <xdr:rowOff>0</xdr:rowOff>
    </xdr:from>
    <xdr:to>
      <xdr:col>23</xdr:col>
      <xdr:colOff>0</xdr:colOff>
      <xdr:row>55</xdr:row>
      <xdr:rowOff>247650</xdr:rowOff>
    </xdr:to>
    <xdr:pic>
      <xdr:nvPicPr>
        <xdr:cNvPr id="636" name="Picture 635"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10058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55</xdr:row>
      <xdr:rowOff>0</xdr:rowOff>
    </xdr:from>
    <xdr:to>
      <xdr:col>28</xdr:col>
      <xdr:colOff>161925</xdr:colOff>
      <xdr:row>55</xdr:row>
      <xdr:rowOff>161925</xdr:rowOff>
    </xdr:to>
    <xdr:pic>
      <xdr:nvPicPr>
        <xdr:cNvPr id="637" name="Picture 636"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10058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55</xdr:row>
      <xdr:rowOff>0</xdr:rowOff>
    </xdr:from>
    <xdr:to>
      <xdr:col>28</xdr:col>
      <xdr:colOff>333375</xdr:colOff>
      <xdr:row>55</xdr:row>
      <xdr:rowOff>161925</xdr:rowOff>
    </xdr:to>
    <xdr:pic>
      <xdr:nvPicPr>
        <xdr:cNvPr id="638" name="Picture 637"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267450" y="10058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55</xdr:row>
      <xdr:rowOff>0</xdr:rowOff>
    </xdr:from>
    <xdr:to>
      <xdr:col>31</xdr:col>
      <xdr:colOff>285750</xdr:colOff>
      <xdr:row>55</xdr:row>
      <xdr:rowOff>247650</xdr:rowOff>
    </xdr:to>
    <xdr:pic>
      <xdr:nvPicPr>
        <xdr:cNvPr id="639" name="Picture 638"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10058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55</xdr:row>
      <xdr:rowOff>0</xdr:rowOff>
    </xdr:from>
    <xdr:to>
      <xdr:col>32</xdr:col>
      <xdr:colOff>285750</xdr:colOff>
      <xdr:row>55</xdr:row>
      <xdr:rowOff>247650</xdr:rowOff>
    </xdr:to>
    <xdr:pic>
      <xdr:nvPicPr>
        <xdr:cNvPr id="640" name="Picture 639"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10058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54</xdr:row>
      <xdr:rowOff>0</xdr:rowOff>
    </xdr:from>
    <xdr:to>
      <xdr:col>1</xdr:col>
      <xdr:colOff>923925</xdr:colOff>
      <xdr:row>54</xdr:row>
      <xdr:rowOff>971550</xdr:rowOff>
    </xdr:to>
    <xdr:pic>
      <xdr:nvPicPr>
        <xdr:cNvPr id="641" name="Picture 640" descr="Pterodactyl"/>
        <xdr:cNvPicPr>
          <a:picLocks noChangeAspect="1" noChangeArrowheads="1"/>
        </xdr:cNvPicPr>
      </xdr:nvPicPr>
      <xdr:blipFill>
        <a:blip xmlns:r="http://schemas.openxmlformats.org/officeDocument/2006/relationships" r:embed="rId128">
          <a:extLst>
            <a:ext uri="{28A0092B-C50C-407E-A947-70E740481C1C}">
              <a14:useLocalDpi xmlns:a14="http://schemas.microsoft.com/office/drawing/2010/main" val="0"/>
            </a:ext>
          </a:extLst>
        </a:blip>
        <a:srcRect/>
        <a:stretch>
          <a:fillRect/>
        </a:stretch>
      </xdr:blipFill>
      <xdr:spPr bwMode="auto">
        <a:xfrm>
          <a:off x="0" y="100774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54</xdr:row>
      <xdr:rowOff>0</xdr:rowOff>
    </xdr:from>
    <xdr:to>
      <xdr:col>23</xdr:col>
      <xdr:colOff>0</xdr:colOff>
      <xdr:row>54</xdr:row>
      <xdr:rowOff>247650</xdr:rowOff>
    </xdr:to>
    <xdr:pic>
      <xdr:nvPicPr>
        <xdr:cNvPr id="642" name="Picture 641"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100774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54</xdr:row>
      <xdr:rowOff>0</xdr:rowOff>
    </xdr:from>
    <xdr:to>
      <xdr:col>28</xdr:col>
      <xdr:colOff>161925</xdr:colOff>
      <xdr:row>54</xdr:row>
      <xdr:rowOff>161925</xdr:rowOff>
    </xdr:to>
    <xdr:pic>
      <xdr:nvPicPr>
        <xdr:cNvPr id="643" name="Picture 642"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00774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54</xdr:row>
      <xdr:rowOff>0</xdr:rowOff>
    </xdr:from>
    <xdr:to>
      <xdr:col>28</xdr:col>
      <xdr:colOff>333375</xdr:colOff>
      <xdr:row>54</xdr:row>
      <xdr:rowOff>161925</xdr:rowOff>
    </xdr:to>
    <xdr:pic>
      <xdr:nvPicPr>
        <xdr:cNvPr id="644" name="Picture 643"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267450" y="100774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56</xdr:row>
      <xdr:rowOff>0</xdr:rowOff>
    </xdr:from>
    <xdr:to>
      <xdr:col>1</xdr:col>
      <xdr:colOff>923925</xdr:colOff>
      <xdr:row>56</xdr:row>
      <xdr:rowOff>971550</xdr:rowOff>
    </xdr:to>
    <xdr:pic>
      <xdr:nvPicPr>
        <xdr:cNvPr id="645" name="Picture 644" descr="Wyvern"/>
        <xdr:cNvPicPr>
          <a:picLocks noChangeAspect="1" noChangeArrowheads="1"/>
        </xdr:cNvPicPr>
      </xdr:nvPicPr>
      <xdr:blipFill>
        <a:blip xmlns:r="http://schemas.openxmlformats.org/officeDocument/2006/relationships" r:embed="rId129">
          <a:extLst>
            <a:ext uri="{28A0092B-C50C-407E-A947-70E740481C1C}">
              <a14:useLocalDpi xmlns:a14="http://schemas.microsoft.com/office/drawing/2010/main" val="0"/>
            </a:ext>
          </a:extLst>
        </a:blip>
        <a:srcRect/>
        <a:stretch>
          <a:fillRect/>
        </a:stretch>
      </xdr:blipFill>
      <xdr:spPr bwMode="auto">
        <a:xfrm>
          <a:off x="0" y="101155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56</xdr:row>
      <xdr:rowOff>0</xdr:rowOff>
    </xdr:from>
    <xdr:to>
      <xdr:col>23</xdr:col>
      <xdr:colOff>0</xdr:colOff>
      <xdr:row>56</xdr:row>
      <xdr:rowOff>247650</xdr:rowOff>
    </xdr:to>
    <xdr:pic>
      <xdr:nvPicPr>
        <xdr:cNvPr id="646" name="Picture 645"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101155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56</xdr:row>
      <xdr:rowOff>0</xdr:rowOff>
    </xdr:from>
    <xdr:to>
      <xdr:col>28</xdr:col>
      <xdr:colOff>161925</xdr:colOff>
      <xdr:row>56</xdr:row>
      <xdr:rowOff>161925</xdr:rowOff>
    </xdr:to>
    <xdr:pic>
      <xdr:nvPicPr>
        <xdr:cNvPr id="647" name="Picture 646"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01155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56</xdr:row>
      <xdr:rowOff>0</xdr:rowOff>
    </xdr:from>
    <xdr:to>
      <xdr:col>28</xdr:col>
      <xdr:colOff>333375</xdr:colOff>
      <xdr:row>56</xdr:row>
      <xdr:rowOff>161925</xdr:rowOff>
    </xdr:to>
    <xdr:pic>
      <xdr:nvPicPr>
        <xdr:cNvPr id="648" name="Picture 647"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101155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52</xdr:row>
      <xdr:rowOff>0</xdr:rowOff>
    </xdr:from>
    <xdr:to>
      <xdr:col>1</xdr:col>
      <xdr:colOff>923925</xdr:colOff>
      <xdr:row>52</xdr:row>
      <xdr:rowOff>971550</xdr:rowOff>
    </xdr:to>
    <xdr:pic>
      <xdr:nvPicPr>
        <xdr:cNvPr id="649" name="Picture 648" descr="Banshee"/>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0" y="101346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52</xdr:row>
      <xdr:rowOff>0</xdr:rowOff>
    </xdr:from>
    <xdr:to>
      <xdr:col>23</xdr:col>
      <xdr:colOff>0</xdr:colOff>
      <xdr:row>52</xdr:row>
      <xdr:rowOff>247650</xdr:rowOff>
    </xdr:to>
    <xdr:pic>
      <xdr:nvPicPr>
        <xdr:cNvPr id="650" name="Picture 649"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048000" y="101346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52</xdr:row>
      <xdr:rowOff>0</xdr:rowOff>
    </xdr:from>
    <xdr:to>
      <xdr:col>28</xdr:col>
      <xdr:colOff>161925</xdr:colOff>
      <xdr:row>52</xdr:row>
      <xdr:rowOff>161925</xdr:rowOff>
    </xdr:to>
    <xdr:pic>
      <xdr:nvPicPr>
        <xdr:cNvPr id="651" name="Picture 650"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01346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52</xdr:row>
      <xdr:rowOff>0</xdr:rowOff>
    </xdr:from>
    <xdr:to>
      <xdr:col>28</xdr:col>
      <xdr:colOff>333375</xdr:colOff>
      <xdr:row>52</xdr:row>
      <xdr:rowOff>161925</xdr:rowOff>
    </xdr:to>
    <xdr:pic>
      <xdr:nvPicPr>
        <xdr:cNvPr id="652" name="Picture 651"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01346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52</xdr:row>
      <xdr:rowOff>0</xdr:rowOff>
    </xdr:from>
    <xdr:to>
      <xdr:col>28</xdr:col>
      <xdr:colOff>504825</xdr:colOff>
      <xdr:row>52</xdr:row>
      <xdr:rowOff>161925</xdr:rowOff>
    </xdr:to>
    <xdr:pic>
      <xdr:nvPicPr>
        <xdr:cNvPr id="653" name="Picture 652"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438900" y="101346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514350</xdr:colOff>
      <xdr:row>52</xdr:row>
      <xdr:rowOff>0</xdr:rowOff>
    </xdr:from>
    <xdr:to>
      <xdr:col>29</xdr:col>
      <xdr:colOff>123825</xdr:colOff>
      <xdr:row>52</xdr:row>
      <xdr:rowOff>161925</xdr:rowOff>
    </xdr:to>
    <xdr:pic>
      <xdr:nvPicPr>
        <xdr:cNvPr id="654" name="Picture 653"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10350" y="101346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52</xdr:row>
      <xdr:rowOff>0</xdr:rowOff>
    </xdr:from>
    <xdr:to>
      <xdr:col>31</xdr:col>
      <xdr:colOff>285750</xdr:colOff>
      <xdr:row>52</xdr:row>
      <xdr:rowOff>247650</xdr:rowOff>
    </xdr:to>
    <xdr:pic>
      <xdr:nvPicPr>
        <xdr:cNvPr id="655" name="Picture 654"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924800" y="101346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52</xdr:row>
      <xdr:rowOff>0</xdr:rowOff>
    </xdr:from>
    <xdr:to>
      <xdr:col>32</xdr:col>
      <xdr:colOff>285750</xdr:colOff>
      <xdr:row>52</xdr:row>
      <xdr:rowOff>247650</xdr:rowOff>
    </xdr:to>
    <xdr:pic>
      <xdr:nvPicPr>
        <xdr:cNvPr id="656" name="Picture 655"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101346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295275</xdr:colOff>
      <xdr:row>52</xdr:row>
      <xdr:rowOff>0</xdr:rowOff>
    </xdr:from>
    <xdr:to>
      <xdr:col>32</xdr:col>
      <xdr:colOff>581025</xdr:colOff>
      <xdr:row>52</xdr:row>
      <xdr:rowOff>247650</xdr:rowOff>
    </xdr:to>
    <xdr:pic>
      <xdr:nvPicPr>
        <xdr:cNvPr id="657" name="Picture 656"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29675" y="101346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590550</xdr:colOff>
      <xdr:row>52</xdr:row>
      <xdr:rowOff>0</xdr:rowOff>
    </xdr:from>
    <xdr:to>
      <xdr:col>32</xdr:col>
      <xdr:colOff>876300</xdr:colOff>
      <xdr:row>52</xdr:row>
      <xdr:rowOff>247650</xdr:rowOff>
    </xdr:to>
    <xdr:pic>
      <xdr:nvPicPr>
        <xdr:cNvPr id="658" name="Picture 657"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124950" y="101346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51</xdr:row>
      <xdr:rowOff>0</xdr:rowOff>
    </xdr:from>
    <xdr:to>
      <xdr:col>1</xdr:col>
      <xdr:colOff>923925</xdr:colOff>
      <xdr:row>51</xdr:row>
      <xdr:rowOff>971550</xdr:rowOff>
    </xdr:to>
    <xdr:pic>
      <xdr:nvPicPr>
        <xdr:cNvPr id="659" name="Picture 658" descr="Naga"/>
        <xdr:cNvPicPr>
          <a:picLocks noChangeAspect="1" noChangeArrowheads="1"/>
        </xdr:cNvPicPr>
      </xdr:nvPicPr>
      <xdr:blipFill>
        <a:blip xmlns:r="http://schemas.openxmlformats.org/officeDocument/2006/relationships" r:embed="rId131">
          <a:extLst>
            <a:ext uri="{28A0092B-C50C-407E-A947-70E740481C1C}">
              <a14:useLocalDpi xmlns:a14="http://schemas.microsoft.com/office/drawing/2010/main" val="0"/>
            </a:ext>
          </a:extLst>
        </a:blip>
        <a:srcRect/>
        <a:stretch>
          <a:fillRect/>
        </a:stretch>
      </xdr:blipFill>
      <xdr:spPr bwMode="auto">
        <a:xfrm>
          <a:off x="0" y="103060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51</xdr:row>
      <xdr:rowOff>0</xdr:rowOff>
    </xdr:from>
    <xdr:to>
      <xdr:col>23</xdr:col>
      <xdr:colOff>0</xdr:colOff>
      <xdr:row>51</xdr:row>
      <xdr:rowOff>247650</xdr:rowOff>
    </xdr:to>
    <xdr:pic>
      <xdr:nvPicPr>
        <xdr:cNvPr id="660" name="Picture 659"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048000" y="10306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51</xdr:row>
      <xdr:rowOff>0</xdr:rowOff>
    </xdr:from>
    <xdr:to>
      <xdr:col>28</xdr:col>
      <xdr:colOff>161925</xdr:colOff>
      <xdr:row>51</xdr:row>
      <xdr:rowOff>161925</xdr:rowOff>
    </xdr:to>
    <xdr:pic>
      <xdr:nvPicPr>
        <xdr:cNvPr id="661" name="Picture 660"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03060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51</xdr:row>
      <xdr:rowOff>0</xdr:rowOff>
    </xdr:from>
    <xdr:to>
      <xdr:col>28</xdr:col>
      <xdr:colOff>333375</xdr:colOff>
      <xdr:row>51</xdr:row>
      <xdr:rowOff>161925</xdr:rowOff>
    </xdr:to>
    <xdr:pic>
      <xdr:nvPicPr>
        <xdr:cNvPr id="662" name="Picture 661"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103060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51</xdr:row>
      <xdr:rowOff>0</xdr:rowOff>
    </xdr:from>
    <xdr:to>
      <xdr:col>31</xdr:col>
      <xdr:colOff>285750</xdr:colOff>
      <xdr:row>51</xdr:row>
      <xdr:rowOff>247650</xdr:rowOff>
    </xdr:to>
    <xdr:pic>
      <xdr:nvPicPr>
        <xdr:cNvPr id="663" name="Picture 662"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924800" y="10306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51</xdr:row>
      <xdr:rowOff>0</xdr:rowOff>
    </xdr:from>
    <xdr:to>
      <xdr:col>32</xdr:col>
      <xdr:colOff>285750</xdr:colOff>
      <xdr:row>51</xdr:row>
      <xdr:rowOff>247650</xdr:rowOff>
    </xdr:to>
    <xdr:pic>
      <xdr:nvPicPr>
        <xdr:cNvPr id="664" name="Picture 663"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534400" y="10306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49</xdr:row>
      <xdr:rowOff>0</xdr:rowOff>
    </xdr:from>
    <xdr:to>
      <xdr:col>1</xdr:col>
      <xdr:colOff>923925</xdr:colOff>
      <xdr:row>49</xdr:row>
      <xdr:rowOff>971550</xdr:rowOff>
    </xdr:to>
    <xdr:pic>
      <xdr:nvPicPr>
        <xdr:cNvPr id="665" name="Picture 664" descr="Dragon Knight"/>
        <xdr:cNvPicPr>
          <a:picLocks noChangeAspect="1" noChangeArrowheads="1"/>
        </xdr:cNvPicPr>
      </xdr:nvPicPr>
      <xdr:blipFill>
        <a:blip xmlns:r="http://schemas.openxmlformats.org/officeDocument/2006/relationships" r:embed="rId132">
          <a:extLst>
            <a:ext uri="{28A0092B-C50C-407E-A947-70E740481C1C}">
              <a14:useLocalDpi xmlns:a14="http://schemas.microsoft.com/office/drawing/2010/main" val="0"/>
            </a:ext>
          </a:extLst>
        </a:blip>
        <a:srcRect/>
        <a:stretch>
          <a:fillRect/>
        </a:stretch>
      </xdr:blipFill>
      <xdr:spPr bwMode="auto">
        <a:xfrm>
          <a:off x="0" y="104203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49</xdr:row>
      <xdr:rowOff>0</xdr:rowOff>
    </xdr:from>
    <xdr:to>
      <xdr:col>23</xdr:col>
      <xdr:colOff>0</xdr:colOff>
      <xdr:row>49</xdr:row>
      <xdr:rowOff>247650</xdr:rowOff>
    </xdr:to>
    <xdr:pic>
      <xdr:nvPicPr>
        <xdr:cNvPr id="666" name="Picture 665"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10420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49</xdr:row>
      <xdr:rowOff>0</xdr:rowOff>
    </xdr:from>
    <xdr:to>
      <xdr:col>28</xdr:col>
      <xdr:colOff>161925</xdr:colOff>
      <xdr:row>49</xdr:row>
      <xdr:rowOff>161925</xdr:rowOff>
    </xdr:to>
    <xdr:pic>
      <xdr:nvPicPr>
        <xdr:cNvPr id="667" name="Picture 666"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0420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49</xdr:row>
      <xdr:rowOff>0</xdr:rowOff>
    </xdr:from>
    <xdr:to>
      <xdr:col>28</xdr:col>
      <xdr:colOff>333375</xdr:colOff>
      <xdr:row>49</xdr:row>
      <xdr:rowOff>161925</xdr:rowOff>
    </xdr:to>
    <xdr:pic>
      <xdr:nvPicPr>
        <xdr:cNvPr id="668" name="Picture 667"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0420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49</xdr:row>
      <xdr:rowOff>0</xdr:rowOff>
    </xdr:from>
    <xdr:to>
      <xdr:col>28</xdr:col>
      <xdr:colOff>504825</xdr:colOff>
      <xdr:row>49</xdr:row>
      <xdr:rowOff>161925</xdr:rowOff>
    </xdr:to>
    <xdr:pic>
      <xdr:nvPicPr>
        <xdr:cNvPr id="669" name="Picture 668"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438900" y="10420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49</xdr:row>
      <xdr:rowOff>0</xdr:rowOff>
    </xdr:from>
    <xdr:to>
      <xdr:col>31</xdr:col>
      <xdr:colOff>285750</xdr:colOff>
      <xdr:row>49</xdr:row>
      <xdr:rowOff>247650</xdr:rowOff>
    </xdr:to>
    <xdr:pic>
      <xdr:nvPicPr>
        <xdr:cNvPr id="670" name="Picture 669"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10420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49</xdr:row>
      <xdr:rowOff>0</xdr:rowOff>
    </xdr:from>
    <xdr:to>
      <xdr:col>32</xdr:col>
      <xdr:colOff>285750</xdr:colOff>
      <xdr:row>49</xdr:row>
      <xdr:rowOff>247650</xdr:rowOff>
    </xdr:to>
    <xdr:pic>
      <xdr:nvPicPr>
        <xdr:cNvPr id="671" name="Picture 670"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10420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48</xdr:row>
      <xdr:rowOff>0</xdr:rowOff>
    </xdr:from>
    <xdr:to>
      <xdr:col>1</xdr:col>
      <xdr:colOff>923925</xdr:colOff>
      <xdr:row>48</xdr:row>
      <xdr:rowOff>971550</xdr:rowOff>
    </xdr:to>
    <xdr:pic>
      <xdr:nvPicPr>
        <xdr:cNvPr id="672" name="Picture 671" descr="Slayer Knight"/>
        <xdr:cNvPicPr>
          <a:picLocks noChangeAspect="1" noChangeArrowheads="1"/>
        </xdr:cNvPicPr>
      </xdr:nvPicPr>
      <xdr:blipFill>
        <a:blip xmlns:r="http://schemas.openxmlformats.org/officeDocument/2006/relationships" r:embed="rId133">
          <a:extLst>
            <a:ext uri="{28A0092B-C50C-407E-A947-70E740481C1C}">
              <a14:useLocalDpi xmlns:a14="http://schemas.microsoft.com/office/drawing/2010/main" val="0"/>
            </a:ext>
          </a:extLst>
        </a:blip>
        <a:srcRect/>
        <a:stretch>
          <a:fillRect/>
        </a:stretch>
      </xdr:blipFill>
      <xdr:spPr bwMode="auto">
        <a:xfrm>
          <a:off x="0" y="104584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48</xdr:row>
      <xdr:rowOff>0</xdr:rowOff>
    </xdr:from>
    <xdr:to>
      <xdr:col>23</xdr:col>
      <xdr:colOff>0</xdr:colOff>
      <xdr:row>48</xdr:row>
      <xdr:rowOff>247650</xdr:rowOff>
    </xdr:to>
    <xdr:pic>
      <xdr:nvPicPr>
        <xdr:cNvPr id="673" name="Picture 672"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104584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48</xdr:row>
      <xdr:rowOff>0</xdr:rowOff>
    </xdr:from>
    <xdr:to>
      <xdr:col>28</xdr:col>
      <xdr:colOff>161925</xdr:colOff>
      <xdr:row>48</xdr:row>
      <xdr:rowOff>161925</xdr:rowOff>
    </xdr:to>
    <xdr:pic>
      <xdr:nvPicPr>
        <xdr:cNvPr id="674" name="Picture 673"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104584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48</xdr:row>
      <xdr:rowOff>0</xdr:rowOff>
    </xdr:from>
    <xdr:to>
      <xdr:col>31</xdr:col>
      <xdr:colOff>285750</xdr:colOff>
      <xdr:row>48</xdr:row>
      <xdr:rowOff>247650</xdr:rowOff>
    </xdr:to>
    <xdr:pic>
      <xdr:nvPicPr>
        <xdr:cNvPr id="675" name="Picture 674"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104584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295275</xdr:colOff>
      <xdr:row>48</xdr:row>
      <xdr:rowOff>0</xdr:rowOff>
    </xdr:from>
    <xdr:to>
      <xdr:col>31</xdr:col>
      <xdr:colOff>581025</xdr:colOff>
      <xdr:row>48</xdr:row>
      <xdr:rowOff>247650</xdr:rowOff>
    </xdr:to>
    <xdr:pic>
      <xdr:nvPicPr>
        <xdr:cNvPr id="676" name="Picture 675"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220075" y="104584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48</xdr:row>
      <xdr:rowOff>0</xdr:rowOff>
    </xdr:from>
    <xdr:to>
      <xdr:col>32</xdr:col>
      <xdr:colOff>285750</xdr:colOff>
      <xdr:row>48</xdr:row>
      <xdr:rowOff>247650</xdr:rowOff>
    </xdr:to>
    <xdr:pic>
      <xdr:nvPicPr>
        <xdr:cNvPr id="677" name="Picture 676"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34400" y="104584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47</xdr:row>
      <xdr:rowOff>0</xdr:rowOff>
    </xdr:from>
    <xdr:to>
      <xdr:col>1</xdr:col>
      <xdr:colOff>923925</xdr:colOff>
      <xdr:row>47</xdr:row>
      <xdr:rowOff>971550</xdr:rowOff>
    </xdr:to>
    <xdr:pic>
      <xdr:nvPicPr>
        <xdr:cNvPr id="678" name="Picture 677" descr="Triceratops"/>
        <xdr:cNvPicPr>
          <a:picLocks noChangeAspect="1" noChangeArrowheads="1"/>
        </xdr:cNvPicPr>
      </xdr:nvPicPr>
      <xdr:blipFill>
        <a:blip xmlns:r="http://schemas.openxmlformats.org/officeDocument/2006/relationships" r:embed="rId134">
          <a:extLst>
            <a:ext uri="{28A0092B-C50C-407E-A947-70E740481C1C}">
              <a14:useLocalDpi xmlns:a14="http://schemas.microsoft.com/office/drawing/2010/main" val="0"/>
            </a:ext>
          </a:extLst>
        </a:blip>
        <a:srcRect/>
        <a:stretch>
          <a:fillRect/>
        </a:stretch>
      </xdr:blipFill>
      <xdr:spPr bwMode="auto">
        <a:xfrm>
          <a:off x="0" y="104965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47</xdr:row>
      <xdr:rowOff>0</xdr:rowOff>
    </xdr:from>
    <xdr:to>
      <xdr:col>23</xdr:col>
      <xdr:colOff>0</xdr:colOff>
      <xdr:row>47</xdr:row>
      <xdr:rowOff>247650</xdr:rowOff>
    </xdr:to>
    <xdr:pic>
      <xdr:nvPicPr>
        <xdr:cNvPr id="679" name="Picture 678"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104965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47</xdr:row>
      <xdr:rowOff>0</xdr:rowOff>
    </xdr:from>
    <xdr:to>
      <xdr:col>28</xdr:col>
      <xdr:colOff>161925</xdr:colOff>
      <xdr:row>47</xdr:row>
      <xdr:rowOff>161925</xdr:rowOff>
    </xdr:to>
    <xdr:pic>
      <xdr:nvPicPr>
        <xdr:cNvPr id="680" name="Picture 679"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096000" y="104965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50</xdr:row>
      <xdr:rowOff>0</xdr:rowOff>
    </xdr:from>
    <xdr:to>
      <xdr:col>1</xdr:col>
      <xdr:colOff>923925</xdr:colOff>
      <xdr:row>50</xdr:row>
      <xdr:rowOff>971550</xdr:rowOff>
    </xdr:to>
    <xdr:pic>
      <xdr:nvPicPr>
        <xdr:cNvPr id="681" name="Picture 680" descr="Unicorn"/>
        <xdr:cNvPicPr>
          <a:picLocks noChangeAspect="1" noChangeArrowheads="1"/>
        </xdr:cNvPicPr>
      </xdr:nvPicPr>
      <xdr:blipFill>
        <a:blip xmlns:r="http://schemas.openxmlformats.org/officeDocument/2006/relationships" r:embed="rId135">
          <a:extLst>
            <a:ext uri="{28A0092B-C50C-407E-A947-70E740481C1C}">
              <a14:useLocalDpi xmlns:a14="http://schemas.microsoft.com/office/drawing/2010/main" val="0"/>
            </a:ext>
          </a:extLst>
        </a:blip>
        <a:srcRect/>
        <a:stretch>
          <a:fillRect/>
        </a:stretch>
      </xdr:blipFill>
      <xdr:spPr bwMode="auto">
        <a:xfrm>
          <a:off x="0" y="105346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50</xdr:row>
      <xdr:rowOff>0</xdr:rowOff>
    </xdr:from>
    <xdr:to>
      <xdr:col>23</xdr:col>
      <xdr:colOff>0</xdr:colOff>
      <xdr:row>50</xdr:row>
      <xdr:rowOff>247650</xdr:rowOff>
    </xdr:to>
    <xdr:pic>
      <xdr:nvPicPr>
        <xdr:cNvPr id="682" name="Picture 681"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10534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50</xdr:row>
      <xdr:rowOff>0</xdr:rowOff>
    </xdr:from>
    <xdr:to>
      <xdr:col>28</xdr:col>
      <xdr:colOff>161925</xdr:colOff>
      <xdr:row>50</xdr:row>
      <xdr:rowOff>161925</xdr:rowOff>
    </xdr:to>
    <xdr:pic>
      <xdr:nvPicPr>
        <xdr:cNvPr id="683" name="Picture 682"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096000" y="105346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50</xdr:row>
      <xdr:rowOff>0</xdr:rowOff>
    </xdr:from>
    <xdr:to>
      <xdr:col>31</xdr:col>
      <xdr:colOff>285750</xdr:colOff>
      <xdr:row>50</xdr:row>
      <xdr:rowOff>247650</xdr:rowOff>
    </xdr:to>
    <xdr:pic>
      <xdr:nvPicPr>
        <xdr:cNvPr id="684" name="Picture 683"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924800" y="10534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923925</xdr:colOff>
      <xdr:row>45</xdr:row>
      <xdr:rowOff>971550</xdr:rowOff>
    </xdr:to>
    <xdr:pic>
      <xdr:nvPicPr>
        <xdr:cNvPr id="685" name="Picture 684" descr="Assassin"/>
        <xdr:cNvPicPr>
          <a:picLocks noChangeAspect="1" noChangeArrowheads="1"/>
        </xdr:cNvPicPr>
      </xdr:nvPicPr>
      <xdr:blipFill>
        <a:blip xmlns:r="http://schemas.openxmlformats.org/officeDocument/2006/relationships" r:embed="rId136">
          <a:extLst>
            <a:ext uri="{28A0092B-C50C-407E-A947-70E740481C1C}">
              <a14:useLocalDpi xmlns:a14="http://schemas.microsoft.com/office/drawing/2010/main" val="0"/>
            </a:ext>
          </a:extLst>
        </a:blip>
        <a:srcRect/>
        <a:stretch>
          <a:fillRect/>
        </a:stretch>
      </xdr:blipFill>
      <xdr:spPr bwMode="auto">
        <a:xfrm>
          <a:off x="0" y="107251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45</xdr:row>
      <xdr:rowOff>0</xdr:rowOff>
    </xdr:from>
    <xdr:to>
      <xdr:col>23</xdr:col>
      <xdr:colOff>0</xdr:colOff>
      <xdr:row>45</xdr:row>
      <xdr:rowOff>247650</xdr:rowOff>
    </xdr:to>
    <xdr:pic>
      <xdr:nvPicPr>
        <xdr:cNvPr id="686" name="Picture 685"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107251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45</xdr:row>
      <xdr:rowOff>0</xdr:rowOff>
    </xdr:from>
    <xdr:to>
      <xdr:col>28</xdr:col>
      <xdr:colOff>161925</xdr:colOff>
      <xdr:row>45</xdr:row>
      <xdr:rowOff>161925</xdr:rowOff>
    </xdr:to>
    <xdr:pic>
      <xdr:nvPicPr>
        <xdr:cNvPr id="687" name="Picture 686"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07251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43</xdr:row>
      <xdr:rowOff>0</xdr:rowOff>
    </xdr:from>
    <xdr:to>
      <xdr:col>1</xdr:col>
      <xdr:colOff>923925</xdr:colOff>
      <xdr:row>43</xdr:row>
      <xdr:rowOff>971550</xdr:rowOff>
    </xdr:to>
    <xdr:pic>
      <xdr:nvPicPr>
        <xdr:cNvPr id="688" name="Picture 687" descr="Daemon"/>
        <xdr:cNvPicPr>
          <a:picLocks noChangeAspect="1" noChangeArrowheads="1"/>
        </xdr:cNvPicPr>
      </xdr:nvPicPr>
      <xdr:blipFill>
        <a:blip xmlns:r="http://schemas.openxmlformats.org/officeDocument/2006/relationships" r:embed="rId137">
          <a:extLst>
            <a:ext uri="{28A0092B-C50C-407E-A947-70E740481C1C}">
              <a14:useLocalDpi xmlns:a14="http://schemas.microsoft.com/office/drawing/2010/main" val="0"/>
            </a:ext>
          </a:extLst>
        </a:blip>
        <a:srcRect/>
        <a:stretch>
          <a:fillRect/>
        </a:stretch>
      </xdr:blipFill>
      <xdr:spPr bwMode="auto">
        <a:xfrm>
          <a:off x="0" y="109918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43</xdr:row>
      <xdr:rowOff>0</xdr:rowOff>
    </xdr:from>
    <xdr:to>
      <xdr:col>23</xdr:col>
      <xdr:colOff>0</xdr:colOff>
      <xdr:row>43</xdr:row>
      <xdr:rowOff>247650</xdr:rowOff>
    </xdr:to>
    <xdr:pic>
      <xdr:nvPicPr>
        <xdr:cNvPr id="689" name="Picture 688"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10991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43</xdr:row>
      <xdr:rowOff>0</xdr:rowOff>
    </xdr:from>
    <xdr:to>
      <xdr:col>28</xdr:col>
      <xdr:colOff>161925</xdr:colOff>
      <xdr:row>43</xdr:row>
      <xdr:rowOff>161925</xdr:rowOff>
    </xdr:to>
    <xdr:pic>
      <xdr:nvPicPr>
        <xdr:cNvPr id="690" name="Picture 689"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0991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43</xdr:row>
      <xdr:rowOff>0</xdr:rowOff>
    </xdr:from>
    <xdr:to>
      <xdr:col>28</xdr:col>
      <xdr:colOff>333375</xdr:colOff>
      <xdr:row>43</xdr:row>
      <xdr:rowOff>161925</xdr:rowOff>
    </xdr:to>
    <xdr:pic>
      <xdr:nvPicPr>
        <xdr:cNvPr id="691" name="Picture 690"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0991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43</xdr:row>
      <xdr:rowOff>0</xdr:rowOff>
    </xdr:from>
    <xdr:to>
      <xdr:col>31</xdr:col>
      <xdr:colOff>285750</xdr:colOff>
      <xdr:row>43</xdr:row>
      <xdr:rowOff>247650</xdr:rowOff>
    </xdr:to>
    <xdr:pic>
      <xdr:nvPicPr>
        <xdr:cNvPr id="692" name="Picture 691"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10991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43</xdr:row>
      <xdr:rowOff>0</xdr:rowOff>
    </xdr:from>
    <xdr:to>
      <xdr:col>32</xdr:col>
      <xdr:colOff>285750</xdr:colOff>
      <xdr:row>43</xdr:row>
      <xdr:rowOff>247650</xdr:rowOff>
    </xdr:to>
    <xdr:pic>
      <xdr:nvPicPr>
        <xdr:cNvPr id="693" name="Picture 692"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534400" y="10991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46</xdr:row>
      <xdr:rowOff>0</xdr:rowOff>
    </xdr:from>
    <xdr:to>
      <xdr:col>1</xdr:col>
      <xdr:colOff>923925</xdr:colOff>
      <xdr:row>46</xdr:row>
      <xdr:rowOff>971550</xdr:rowOff>
    </xdr:to>
    <xdr:pic>
      <xdr:nvPicPr>
        <xdr:cNvPr id="694" name="Picture 693" descr="Hellbore"/>
        <xdr:cNvPicPr>
          <a:picLocks noChangeAspect="1" noChangeArrowheads="1"/>
        </xdr:cNvPicPr>
      </xdr:nvPicPr>
      <xdr:blipFill>
        <a:blip xmlns:r="http://schemas.openxmlformats.org/officeDocument/2006/relationships" r:embed="rId138">
          <a:extLst>
            <a:ext uri="{28A0092B-C50C-407E-A947-70E740481C1C}">
              <a14:useLocalDpi xmlns:a14="http://schemas.microsoft.com/office/drawing/2010/main" val="0"/>
            </a:ext>
          </a:extLst>
        </a:blip>
        <a:srcRect/>
        <a:stretch>
          <a:fillRect/>
        </a:stretch>
      </xdr:blipFill>
      <xdr:spPr bwMode="auto">
        <a:xfrm>
          <a:off x="0" y="111442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46</xdr:row>
      <xdr:rowOff>0</xdr:rowOff>
    </xdr:from>
    <xdr:to>
      <xdr:col>23</xdr:col>
      <xdr:colOff>0</xdr:colOff>
      <xdr:row>46</xdr:row>
      <xdr:rowOff>247650</xdr:rowOff>
    </xdr:to>
    <xdr:pic>
      <xdr:nvPicPr>
        <xdr:cNvPr id="695" name="Picture 694" descr="http://warlordsbattlecry.free.fr/image/jeu/icone/Electricite.gif"/>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048000" y="11144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46</xdr:row>
      <xdr:rowOff>0</xdr:rowOff>
    </xdr:from>
    <xdr:to>
      <xdr:col>28</xdr:col>
      <xdr:colOff>161925</xdr:colOff>
      <xdr:row>46</xdr:row>
      <xdr:rowOff>161925</xdr:rowOff>
    </xdr:to>
    <xdr:pic>
      <xdr:nvPicPr>
        <xdr:cNvPr id="696" name="Picture 695"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111442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46</xdr:row>
      <xdr:rowOff>0</xdr:rowOff>
    </xdr:from>
    <xdr:to>
      <xdr:col>28</xdr:col>
      <xdr:colOff>333375</xdr:colOff>
      <xdr:row>46</xdr:row>
      <xdr:rowOff>161925</xdr:rowOff>
    </xdr:to>
    <xdr:pic>
      <xdr:nvPicPr>
        <xdr:cNvPr id="697" name="Picture 696"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111442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46</xdr:row>
      <xdr:rowOff>0</xdr:rowOff>
    </xdr:from>
    <xdr:to>
      <xdr:col>31</xdr:col>
      <xdr:colOff>285750</xdr:colOff>
      <xdr:row>46</xdr:row>
      <xdr:rowOff>247650</xdr:rowOff>
    </xdr:to>
    <xdr:pic>
      <xdr:nvPicPr>
        <xdr:cNvPr id="698" name="Picture 697"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7924800" y="11144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46</xdr:row>
      <xdr:rowOff>0</xdr:rowOff>
    </xdr:from>
    <xdr:to>
      <xdr:col>32</xdr:col>
      <xdr:colOff>285750</xdr:colOff>
      <xdr:row>46</xdr:row>
      <xdr:rowOff>247650</xdr:rowOff>
    </xdr:to>
    <xdr:pic>
      <xdr:nvPicPr>
        <xdr:cNvPr id="699" name="Picture 698"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34400" y="11144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44</xdr:row>
      <xdr:rowOff>0</xdr:rowOff>
    </xdr:from>
    <xdr:to>
      <xdr:col>1</xdr:col>
      <xdr:colOff>923925</xdr:colOff>
      <xdr:row>44</xdr:row>
      <xdr:rowOff>971550</xdr:rowOff>
    </xdr:to>
    <xdr:pic>
      <xdr:nvPicPr>
        <xdr:cNvPr id="700" name="Picture 699" descr="Inquisitor"/>
        <xdr:cNvPicPr>
          <a:picLocks noChangeAspect="1" noChangeArrowheads="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0" y="111633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44</xdr:row>
      <xdr:rowOff>0</xdr:rowOff>
    </xdr:from>
    <xdr:to>
      <xdr:col>23</xdr:col>
      <xdr:colOff>0</xdr:colOff>
      <xdr:row>44</xdr:row>
      <xdr:rowOff>247650</xdr:rowOff>
    </xdr:to>
    <xdr:pic>
      <xdr:nvPicPr>
        <xdr:cNvPr id="701" name="Picture 700" descr="http://warlordsbattlecry.free.fr/image/jeu/icone/Electricite.gif"/>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048000" y="111633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44</xdr:row>
      <xdr:rowOff>0</xdr:rowOff>
    </xdr:from>
    <xdr:to>
      <xdr:col>28</xdr:col>
      <xdr:colOff>161925</xdr:colOff>
      <xdr:row>44</xdr:row>
      <xdr:rowOff>161925</xdr:rowOff>
    </xdr:to>
    <xdr:pic>
      <xdr:nvPicPr>
        <xdr:cNvPr id="702" name="Picture 701"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11633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44</xdr:row>
      <xdr:rowOff>0</xdr:rowOff>
    </xdr:from>
    <xdr:to>
      <xdr:col>28</xdr:col>
      <xdr:colOff>333375</xdr:colOff>
      <xdr:row>44</xdr:row>
      <xdr:rowOff>161925</xdr:rowOff>
    </xdr:to>
    <xdr:pic>
      <xdr:nvPicPr>
        <xdr:cNvPr id="703" name="Picture 702"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111633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42</xdr:row>
      <xdr:rowOff>0</xdr:rowOff>
    </xdr:from>
    <xdr:to>
      <xdr:col>1</xdr:col>
      <xdr:colOff>923925</xdr:colOff>
      <xdr:row>42</xdr:row>
      <xdr:rowOff>971550</xdr:rowOff>
    </xdr:to>
    <xdr:pic>
      <xdr:nvPicPr>
        <xdr:cNvPr id="704" name="Picture 703" descr="Archon"/>
        <xdr:cNvPicPr>
          <a:picLocks noChangeAspect="1" noChangeArrowheads="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0" y="114490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42</xdr:row>
      <xdr:rowOff>0</xdr:rowOff>
    </xdr:from>
    <xdr:to>
      <xdr:col>23</xdr:col>
      <xdr:colOff>0</xdr:colOff>
      <xdr:row>42</xdr:row>
      <xdr:rowOff>247650</xdr:rowOff>
    </xdr:to>
    <xdr:pic>
      <xdr:nvPicPr>
        <xdr:cNvPr id="705" name="Picture 704"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0" y="11449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42</xdr:row>
      <xdr:rowOff>0</xdr:rowOff>
    </xdr:from>
    <xdr:to>
      <xdr:col>28</xdr:col>
      <xdr:colOff>161925</xdr:colOff>
      <xdr:row>42</xdr:row>
      <xdr:rowOff>161925</xdr:rowOff>
    </xdr:to>
    <xdr:pic>
      <xdr:nvPicPr>
        <xdr:cNvPr id="706" name="Picture 705"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14490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42</xdr:row>
      <xdr:rowOff>0</xdr:rowOff>
    </xdr:from>
    <xdr:to>
      <xdr:col>28</xdr:col>
      <xdr:colOff>333375</xdr:colOff>
      <xdr:row>42</xdr:row>
      <xdr:rowOff>161925</xdr:rowOff>
    </xdr:to>
    <xdr:pic>
      <xdr:nvPicPr>
        <xdr:cNvPr id="707" name="Picture 706"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114490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42</xdr:row>
      <xdr:rowOff>0</xdr:rowOff>
    </xdr:from>
    <xdr:to>
      <xdr:col>31</xdr:col>
      <xdr:colOff>285750</xdr:colOff>
      <xdr:row>42</xdr:row>
      <xdr:rowOff>247650</xdr:rowOff>
    </xdr:to>
    <xdr:pic>
      <xdr:nvPicPr>
        <xdr:cNvPr id="708" name="Picture 707"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11449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42</xdr:row>
      <xdr:rowOff>0</xdr:rowOff>
    </xdr:from>
    <xdr:to>
      <xdr:col>32</xdr:col>
      <xdr:colOff>285750</xdr:colOff>
      <xdr:row>42</xdr:row>
      <xdr:rowOff>247650</xdr:rowOff>
    </xdr:to>
    <xdr:pic>
      <xdr:nvPicPr>
        <xdr:cNvPr id="709" name="Picture 708"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534400" y="11449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36</xdr:row>
      <xdr:rowOff>0</xdr:rowOff>
    </xdr:from>
    <xdr:to>
      <xdr:col>1</xdr:col>
      <xdr:colOff>923925</xdr:colOff>
      <xdr:row>36</xdr:row>
      <xdr:rowOff>971550</xdr:rowOff>
    </xdr:to>
    <xdr:pic>
      <xdr:nvPicPr>
        <xdr:cNvPr id="710" name="Picture 709" descr="Bronze Golem"/>
        <xdr:cNvPicPr>
          <a:picLocks noChangeAspect="1" noChangeArrowheads="1"/>
        </xdr:cNvPicPr>
      </xdr:nvPicPr>
      <xdr:blipFill>
        <a:blip xmlns:r="http://schemas.openxmlformats.org/officeDocument/2006/relationships" r:embed="rId141">
          <a:extLst>
            <a:ext uri="{28A0092B-C50C-407E-A947-70E740481C1C}">
              <a14:useLocalDpi xmlns:a14="http://schemas.microsoft.com/office/drawing/2010/main" val="0"/>
            </a:ext>
          </a:extLst>
        </a:blip>
        <a:srcRect/>
        <a:stretch>
          <a:fillRect/>
        </a:stretch>
      </xdr:blipFill>
      <xdr:spPr bwMode="auto">
        <a:xfrm>
          <a:off x="0" y="115824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36</xdr:row>
      <xdr:rowOff>0</xdr:rowOff>
    </xdr:from>
    <xdr:to>
      <xdr:col>23</xdr:col>
      <xdr:colOff>0</xdr:colOff>
      <xdr:row>36</xdr:row>
      <xdr:rowOff>247650</xdr:rowOff>
    </xdr:to>
    <xdr:pic>
      <xdr:nvPicPr>
        <xdr:cNvPr id="711" name="Picture 710"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11582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36</xdr:row>
      <xdr:rowOff>0</xdr:rowOff>
    </xdr:from>
    <xdr:to>
      <xdr:col>28</xdr:col>
      <xdr:colOff>161925</xdr:colOff>
      <xdr:row>36</xdr:row>
      <xdr:rowOff>161925</xdr:rowOff>
    </xdr:to>
    <xdr:pic>
      <xdr:nvPicPr>
        <xdr:cNvPr id="712" name="Picture 711"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1582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36</xdr:row>
      <xdr:rowOff>0</xdr:rowOff>
    </xdr:from>
    <xdr:to>
      <xdr:col>28</xdr:col>
      <xdr:colOff>333375</xdr:colOff>
      <xdr:row>36</xdr:row>
      <xdr:rowOff>161925</xdr:rowOff>
    </xdr:to>
    <xdr:pic>
      <xdr:nvPicPr>
        <xdr:cNvPr id="713" name="Picture 712"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1582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36</xdr:row>
      <xdr:rowOff>0</xdr:rowOff>
    </xdr:from>
    <xdr:to>
      <xdr:col>31</xdr:col>
      <xdr:colOff>285750</xdr:colOff>
      <xdr:row>36</xdr:row>
      <xdr:rowOff>247650</xdr:rowOff>
    </xdr:to>
    <xdr:pic>
      <xdr:nvPicPr>
        <xdr:cNvPr id="714" name="Picture 713"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11582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36</xdr:row>
      <xdr:rowOff>0</xdr:rowOff>
    </xdr:from>
    <xdr:to>
      <xdr:col>32</xdr:col>
      <xdr:colOff>285750</xdr:colOff>
      <xdr:row>36</xdr:row>
      <xdr:rowOff>247650</xdr:rowOff>
    </xdr:to>
    <xdr:pic>
      <xdr:nvPicPr>
        <xdr:cNvPr id="715" name="Picture 714"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534400" y="11582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37</xdr:row>
      <xdr:rowOff>0</xdr:rowOff>
    </xdr:from>
    <xdr:to>
      <xdr:col>1</xdr:col>
      <xdr:colOff>923925</xdr:colOff>
      <xdr:row>37</xdr:row>
      <xdr:rowOff>971550</xdr:rowOff>
    </xdr:to>
    <xdr:pic>
      <xdr:nvPicPr>
        <xdr:cNvPr id="716" name="Picture 715" descr="Dwarf Lord"/>
        <xdr:cNvPicPr>
          <a:picLocks noChangeAspect="1" noChangeArrowheads="1"/>
        </xdr:cNvPicPr>
      </xdr:nvPicPr>
      <xdr:blipFill>
        <a:blip xmlns:r="http://schemas.openxmlformats.org/officeDocument/2006/relationships" r:embed="rId142">
          <a:extLst>
            <a:ext uri="{28A0092B-C50C-407E-A947-70E740481C1C}">
              <a14:useLocalDpi xmlns:a14="http://schemas.microsoft.com/office/drawing/2010/main" val="0"/>
            </a:ext>
          </a:extLst>
        </a:blip>
        <a:srcRect/>
        <a:stretch>
          <a:fillRect/>
        </a:stretch>
      </xdr:blipFill>
      <xdr:spPr bwMode="auto">
        <a:xfrm>
          <a:off x="0" y="117538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37</xdr:row>
      <xdr:rowOff>0</xdr:rowOff>
    </xdr:from>
    <xdr:to>
      <xdr:col>23</xdr:col>
      <xdr:colOff>0</xdr:colOff>
      <xdr:row>37</xdr:row>
      <xdr:rowOff>247650</xdr:rowOff>
    </xdr:to>
    <xdr:pic>
      <xdr:nvPicPr>
        <xdr:cNvPr id="717" name="Picture 716"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11753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37</xdr:row>
      <xdr:rowOff>0</xdr:rowOff>
    </xdr:from>
    <xdr:to>
      <xdr:col>28</xdr:col>
      <xdr:colOff>161925</xdr:colOff>
      <xdr:row>37</xdr:row>
      <xdr:rowOff>161925</xdr:rowOff>
    </xdr:to>
    <xdr:pic>
      <xdr:nvPicPr>
        <xdr:cNvPr id="718" name="Picture 717"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1753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37</xdr:row>
      <xdr:rowOff>0</xdr:rowOff>
    </xdr:from>
    <xdr:to>
      <xdr:col>28</xdr:col>
      <xdr:colOff>333375</xdr:colOff>
      <xdr:row>37</xdr:row>
      <xdr:rowOff>161925</xdr:rowOff>
    </xdr:to>
    <xdr:pic>
      <xdr:nvPicPr>
        <xdr:cNvPr id="719" name="Picture 718"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1753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37</xdr:row>
      <xdr:rowOff>0</xdr:rowOff>
    </xdr:from>
    <xdr:to>
      <xdr:col>28</xdr:col>
      <xdr:colOff>504825</xdr:colOff>
      <xdr:row>37</xdr:row>
      <xdr:rowOff>161925</xdr:rowOff>
    </xdr:to>
    <xdr:pic>
      <xdr:nvPicPr>
        <xdr:cNvPr id="720" name="Picture 719"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438900" y="11753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37</xdr:row>
      <xdr:rowOff>0</xdr:rowOff>
    </xdr:from>
    <xdr:to>
      <xdr:col>31</xdr:col>
      <xdr:colOff>285750</xdr:colOff>
      <xdr:row>37</xdr:row>
      <xdr:rowOff>247650</xdr:rowOff>
    </xdr:to>
    <xdr:pic>
      <xdr:nvPicPr>
        <xdr:cNvPr id="721" name="Picture 720"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11753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295275</xdr:colOff>
      <xdr:row>37</xdr:row>
      <xdr:rowOff>0</xdr:rowOff>
    </xdr:from>
    <xdr:to>
      <xdr:col>31</xdr:col>
      <xdr:colOff>581025</xdr:colOff>
      <xdr:row>37</xdr:row>
      <xdr:rowOff>247650</xdr:rowOff>
    </xdr:to>
    <xdr:pic>
      <xdr:nvPicPr>
        <xdr:cNvPr id="722" name="Picture 721"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220075" y="11753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590550</xdr:colOff>
      <xdr:row>37</xdr:row>
      <xdr:rowOff>0</xdr:rowOff>
    </xdr:from>
    <xdr:to>
      <xdr:col>31</xdr:col>
      <xdr:colOff>876300</xdr:colOff>
      <xdr:row>37</xdr:row>
      <xdr:rowOff>247650</xdr:rowOff>
    </xdr:to>
    <xdr:pic>
      <xdr:nvPicPr>
        <xdr:cNvPr id="723" name="Picture 722"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515350" y="11753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38</xdr:row>
      <xdr:rowOff>0</xdr:rowOff>
    </xdr:from>
    <xdr:to>
      <xdr:col>1</xdr:col>
      <xdr:colOff>923925</xdr:colOff>
      <xdr:row>38</xdr:row>
      <xdr:rowOff>971550</xdr:rowOff>
    </xdr:to>
    <xdr:pic>
      <xdr:nvPicPr>
        <xdr:cNvPr id="724" name="Picture 723" descr="Giant"/>
        <xdr:cNvPicPr>
          <a:picLocks noChangeAspect="1" noChangeArrowheads="1"/>
        </xdr:cNvPicPr>
      </xdr:nvPicPr>
      <xdr:blipFill>
        <a:blip xmlns:r="http://schemas.openxmlformats.org/officeDocument/2006/relationships" r:embed="rId143">
          <a:extLst>
            <a:ext uri="{28A0092B-C50C-407E-A947-70E740481C1C}">
              <a14:useLocalDpi xmlns:a14="http://schemas.microsoft.com/office/drawing/2010/main" val="0"/>
            </a:ext>
          </a:extLst>
        </a:blip>
        <a:srcRect/>
        <a:stretch>
          <a:fillRect/>
        </a:stretch>
      </xdr:blipFill>
      <xdr:spPr bwMode="auto">
        <a:xfrm>
          <a:off x="0" y="119443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38</xdr:row>
      <xdr:rowOff>0</xdr:rowOff>
    </xdr:from>
    <xdr:to>
      <xdr:col>23</xdr:col>
      <xdr:colOff>0</xdr:colOff>
      <xdr:row>38</xdr:row>
      <xdr:rowOff>247650</xdr:rowOff>
    </xdr:to>
    <xdr:pic>
      <xdr:nvPicPr>
        <xdr:cNvPr id="725" name="Picture 724"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11944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38</xdr:row>
      <xdr:rowOff>0</xdr:rowOff>
    </xdr:from>
    <xdr:to>
      <xdr:col>28</xdr:col>
      <xdr:colOff>161925</xdr:colOff>
      <xdr:row>38</xdr:row>
      <xdr:rowOff>161925</xdr:rowOff>
    </xdr:to>
    <xdr:pic>
      <xdr:nvPicPr>
        <xdr:cNvPr id="726" name="Picture 725"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11944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38</xdr:row>
      <xdr:rowOff>0</xdr:rowOff>
    </xdr:from>
    <xdr:to>
      <xdr:col>28</xdr:col>
      <xdr:colOff>333375</xdr:colOff>
      <xdr:row>38</xdr:row>
      <xdr:rowOff>161925</xdr:rowOff>
    </xdr:to>
    <xdr:pic>
      <xdr:nvPicPr>
        <xdr:cNvPr id="727" name="Picture 726"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11944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38</xdr:row>
      <xdr:rowOff>0</xdr:rowOff>
    </xdr:from>
    <xdr:to>
      <xdr:col>31</xdr:col>
      <xdr:colOff>285750</xdr:colOff>
      <xdr:row>38</xdr:row>
      <xdr:rowOff>247650</xdr:rowOff>
    </xdr:to>
    <xdr:pic>
      <xdr:nvPicPr>
        <xdr:cNvPr id="728" name="Picture 727"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0" y="11944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39</xdr:row>
      <xdr:rowOff>0</xdr:rowOff>
    </xdr:from>
    <xdr:to>
      <xdr:col>1</xdr:col>
      <xdr:colOff>923925</xdr:colOff>
      <xdr:row>39</xdr:row>
      <xdr:rowOff>971550</xdr:rowOff>
    </xdr:to>
    <xdr:pic>
      <xdr:nvPicPr>
        <xdr:cNvPr id="729" name="Picture 728" descr="Knight Lord"/>
        <xdr:cNvPicPr>
          <a:picLocks noChangeAspect="1" noChangeArrowheads="1"/>
        </xdr:cNvPicPr>
      </xdr:nvPicPr>
      <xdr:blipFill>
        <a:blip xmlns:r="http://schemas.openxmlformats.org/officeDocument/2006/relationships" r:embed="rId144">
          <a:extLst>
            <a:ext uri="{28A0092B-C50C-407E-A947-70E740481C1C}">
              <a14:useLocalDpi xmlns:a14="http://schemas.microsoft.com/office/drawing/2010/main" val="0"/>
            </a:ext>
          </a:extLst>
        </a:blip>
        <a:srcRect/>
        <a:stretch>
          <a:fillRect/>
        </a:stretch>
      </xdr:blipFill>
      <xdr:spPr bwMode="auto">
        <a:xfrm>
          <a:off x="0" y="120586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39</xdr:row>
      <xdr:rowOff>0</xdr:rowOff>
    </xdr:from>
    <xdr:to>
      <xdr:col>23</xdr:col>
      <xdr:colOff>0</xdr:colOff>
      <xdr:row>39</xdr:row>
      <xdr:rowOff>247650</xdr:rowOff>
    </xdr:to>
    <xdr:pic>
      <xdr:nvPicPr>
        <xdr:cNvPr id="730" name="Picture 729"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12058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39</xdr:row>
      <xdr:rowOff>0</xdr:rowOff>
    </xdr:from>
    <xdr:to>
      <xdr:col>28</xdr:col>
      <xdr:colOff>161925</xdr:colOff>
      <xdr:row>39</xdr:row>
      <xdr:rowOff>161925</xdr:rowOff>
    </xdr:to>
    <xdr:pic>
      <xdr:nvPicPr>
        <xdr:cNvPr id="731" name="Picture 730"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20586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39</xdr:row>
      <xdr:rowOff>0</xdr:rowOff>
    </xdr:from>
    <xdr:to>
      <xdr:col>28</xdr:col>
      <xdr:colOff>333375</xdr:colOff>
      <xdr:row>39</xdr:row>
      <xdr:rowOff>161925</xdr:rowOff>
    </xdr:to>
    <xdr:pic>
      <xdr:nvPicPr>
        <xdr:cNvPr id="732" name="Picture 731"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20586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39</xdr:row>
      <xdr:rowOff>0</xdr:rowOff>
    </xdr:from>
    <xdr:to>
      <xdr:col>31</xdr:col>
      <xdr:colOff>285750</xdr:colOff>
      <xdr:row>39</xdr:row>
      <xdr:rowOff>247650</xdr:rowOff>
    </xdr:to>
    <xdr:pic>
      <xdr:nvPicPr>
        <xdr:cNvPr id="733" name="Picture 732"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12058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295275</xdr:colOff>
      <xdr:row>39</xdr:row>
      <xdr:rowOff>0</xdr:rowOff>
    </xdr:from>
    <xdr:to>
      <xdr:col>31</xdr:col>
      <xdr:colOff>581025</xdr:colOff>
      <xdr:row>39</xdr:row>
      <xdr:rowOff>247650</xdr:rowOff>
    </xdr:to>
    <xdr:pic>
      <xdr:nvPicPr>
        <xdr:cNvPr id="734" name="Picture 733"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20075" y="12058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590550</xdr:colOff>
      <xdr:row>39</xdr:row>
      <xdr:rowOff>0</xdr:rowOff>
    </xdr:from>
    <xdr:to>
      <xdr:col>31</xdr:col>
      <xdr:colOff>876300</xdr:colOff>
      <xdr:row>39</xdr:row>
      <xdr:rowOff>247650</xdr:rowOff>
    </xdr:to>
    <xdr:pic>
      <xdr:nvPicPr>
        <xdr:cNvPr id="735" name="Picture 734"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515350" y="12058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39</xdr:row>
      <xdr:rowOff>0</xdr:rowOff>
    </xdr:from>
    <xdr:to>
      <xdr:col>32</xdr:col>
      <xdr:colOff>285750</xdr:colOff>
      <xdr:row>39</xdr:row>
      <xdr:rowOff>247650</xdr:rowOff>
    </xdr:to>
    <xdr:pic>
      <xdr:nvPicPr>
        <xdr:cNvPr id="736" name="Picture 735"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534400" y="12058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923925</xdr:colOff>
      <xdr:row>41</xdr:row>
      <xdr:rowOff>971550</xdr:rowOff>
    </xdr:to>
    <xdr:pic>
      <xdr:nvPicPr>
        <xdr:cNvPr id="737" name="Picture 736" descr="Treant"/>
        <xdr:cNvPicPr>
          <a:picLocks noChangeAspect="1" noChangeArrowheads="1"/>
        </xdr:cNvPicPr>
      </xdr:nvPicPr>
      <xdr:blipFill>
        <a:blip xmlns:r="http://schemas.openxmlformats.org/officeDocument/2006/relationships" r:embed="rId145">
          <a:extLst>
            <a:ext uri="{28A0092B-C50C-407E-A947-70E740481C1C}">
              <a14:useLocalDpi xmlns:a14="http://schemas.microsoft.com/office/drawing/2010/main" val="0"/>
            </a:ext>
          </a:extLst>
        </a:blip>
        <a:srcRect/>
        <a:stretch>
          <a:fillRect/>
        </a:stretch>
      </xdr:blipFill>
      <xdr:spPr bwMode="auto">
        <a:xfrm>
          <a:off x="0" y="121348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41</xdr:row>
      <xdr:rowOff>0</xdr:rowOff>
    </xdr:from>
    <xdr:to>
      <xdr:col>23</xdr:col>
      <xdr:colOff>0</xdr:colOff>
      <xdr:row>41</xdr:row>
      <xdr:rowOff>247650</xdr:rowOff>
    </xdr:to>
    <xdr:pic>
      <xdr:nvPicPr>
        <xdr:cNvPr id="738" name="Picture 737"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12134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41</xdr:row>
      <xdr:rowOff>0</xdr:rowOff>
    </xdr:from>
    <xdr:to>
      <xdr:col>28</xdr:col>
      <xdr:colOff>161925</xdr:colOff>
      <xdr:row>41</xdr:row>
      <xdr:rowOff>161925</xdr:rowOff>
    </xdr:to>
    <xdr:pic>
      <xdr:nvPicPr>
        <xdr:cNvPr id="739" name="Picture 738"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096000" y="12134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41</xdr:row>
      <xdr:rowOff>0</xdr:rowOff>
    </xdr:from>
    <xdr:to>
      <xdr:col>31</xdr:col>
      <xdr:colOff>285750</xdr:colOff>
      <xdr:row>41</xdr:row>
      <xdr:rowOff>247650</xdr:rowOff>
    </xdr:to>
    <xdr:pic>
      <xdr:nvPicPr>
        <xdr:cNvPr id="740" name="Picture 739"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12134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41</xdr:row>
      <xdr:rowOff>0</xdr:rowOff>
    </xdr:from>
    <xdr:to>
      <xdr:col>32</xdr:col>
      <xdr:colOff>285750</xdr:colOff>
      <xdr:row>41</xdr:row>
      <xdr:rowOff>247650</xdr:rowOff>
    </xdr:to>
    <xdr:pic>
      <xdr:nvPicPr>
        <xdr:cNvPr id="741" name="Picture 740"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12134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40</xdr:row>
      <xdr:rowOff>0</xdr:rowOff>
    </xdr:from>
    <xdr:to>
      <xdr:col>1</xdr:col>
      <xdr:colOff>923925</xdr:colOff>
      <xdr:row>40</xdr:row>
      <xdr:rowOff>971550</xdr:rowOff>
    </xdr:to>
    <xdr:pic>
      <xdr:nvPicPr>
        <xdr:cNvPr id="742" name="Picture 741" descr="Vampire"/>
        <xdr:cNvPicPr>
          <a:picLocks noChangeAspect="1" noChangeArrowheads="1"/>
        </xdr:cNvPicPr>
      </xdr:nvPicPr>
      <xdr:blipFill>
        <a:blip xmlns:r="http://schemas.openxmlformats.org/officeDocument/2006/relationships" r:embed="rId146">
          <a:extLst>
            <a:ext uri="{28A0092B-C50C-407E-A947-70E740481C1C}">
              <a14:useLocalDpi xmlns:a14="http://schemas.microsoft.com/office/drawing/2010/main" val="0"/>
            </a:ext>
          </a:extLst>
        </a:blip>
        <a:srcRect/>
        <a:stretch>
          <a:fillRect/>
        </a:stretch>
      </xdr:blipFill>
      <xdr:spPr bwMode="auto">
        <a:xfrm>
          <a:off x="0" y="122872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40</xdr:row>
      <xdr:rowOff>0</xdr:rowOff>
    </xdr:from>
    <xdr:to>
      <xdr:col>23</xdr:col>
      <xdr:colOff>0</xdr:colOff>
      <xdr:row>40</xdr:row>
      <xdr:rowOff>247650</xdr:rowOff>
    </xdr:to>
    <xdr:pic>
      <xdr:nvPicPr>
        <xdr:cNvPr id="743" name="Picture 742"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12287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40</xdr:row>
      <xdr:rowOff>0</xdr:rowOff>
    </xdr:from>
    <xdr:to>
      <xdr:col>28</xdr:col>
      <xdr:colOff>161925</xdr:colOff>
      <xdr:row>40</xdr:row>
      <xdr:rowOff>161925</xdr:rowOff>
    </xdr:to>
    <xdr:pic>
      <xdr:nvPicPr>
        <xdr:cNvPr id="744" name="Picture 743"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22872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40</xdr:row>
      <xdr:rowOff>0</xdr:rowOff>
    </xdr:from>
    <xdr:to>
      <xdr:col>28</xdr:col>
      <xdr:colOff>333375</xdr:colOff>
      <xdr:row>40</xdr:row>
      <xdr:rowOff>161925</xdr:rowOff>
    </xdr:to>
    <xdr:pic>
      <xdr:nvPicPr>
        <xdr:cNvPr id="745" name="Picture 744"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22872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40</xdr:row>
      <xdr:rowOff>0</xdr:rowOff>
    </xdr:from>
    <xdr:to>
      <xdr:col>31</xdr:col>
      <xdr:colOff>285750</xdr:colOff>
      <xdr:row>40</xdr:row>
      <xdr:rowOff>247650</xdr:rowOff>
    </xdr:to>
    <xdr:pic>
      <xdr:nvPicPr>
        <xdr:cNvPr id="746" name="Picture 745"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924800" y="12287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40</xdr:row>
      <xdr:rowOff>0</xdr:rowOff>
    </xdr:from>
    <xdr:to>
      <xdr:col>32</xdr:col>
      <xdr:colOff>285750</xdr:colOff>
      <xdr:row>40</xdr:row>
      <xdr:rowOff>247650</xdr:rowOff>
    </xdr:to>
    <xdr:pic>
      <xdr:nvPicPr>
        <xdr:cNvPr id="747" name="Picture 746"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12287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35</xdr:row>
      <xdr:rowOff>0</xdr:rowOff>
    </xdr:from>
    <xdr:to>
      <xdr:col>1</xdr:col>
      <xdr:colOff>923925</xdr:colOff>
      <xdr:row>35</xdr:row>
      <xdr:rowOff>971550</xdr:rowOff>
    </xdr:to>
    <xdr:pic>
      <xdr:nvPicPr>
        <xdr:cNvPr id="748" name="Picture 747" descr="Blackguard"/>
        <xdr:cNvPicPr>
          <a:picLocks noChangeAspect="1" noChangeArrowheads="1"/>
        </xdr:cNvPicPr>
      </xdr:nvPicPr>
      <xdr:blipFill>
        <a:blip xmlns:r="http://schemas.openxmlformats.org/officeDocument/2006/relationships" r:embed="rId147">
          <a:extLst>
            <a:ext uri="{28A0092B-C50C-407E-A947-70E740481C1C}">
              <a14:useLocalDpi xmlns:a14="http://schemas.microsoft.com/office/drawing/2010/main" val="0"/>
            </a:ext>
          </a:extLst>
        </a:blip>
        <a:srcRect/>
        <a:stretch>
          <a:fillRect/>
        </a:stretch>
      </xdr:blipFill>
      <xdr:spPr bwMode="auto">
        <a:xfrm>
          <a:off x="0" y="124587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35</xdr:row>
      <xdr:rowOff>0</xdr:rowOff>
    </xdr:from>
    <xdr:to>
      <xdr:col>23</xdr:col>
      <xdr:colOff>0</xdr:colOff>
      <xdr:row>35</xdr:row>
      <xdr:rowOff>247650</xdr:rowOff>
    </xdr:to>
    <xdr:pic>
      <xdr:nvPicPr>
        <xdr:cNvPr id="749" name="Picture 748"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12458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35</xdr:row>
      <xdr:rowOff>0</xdr:rowOff>
    </xdr:from>
    <xdr:to>
      <xdr:col>28</xdr:col>
      <xdr:colOff>161925</xdr:colOff>
      <xdr:row>35</xdr:row>
      <xdr:rowOff>161925</xdr:rowOff>
    </xdr:to>
    <xdr:pic>
      <xdr:nvPicPr>
        <xdr:cNvPr id="750" name="Picture 749"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24587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35</xdr:row>
      <xdr:rowOff>0</xdr:rowOff>
    </xdr:from>
    <xdr:to>
      <xdr:col>28</xdr:col>
      <xdr:colOff>333375</xdr:colOff>
      <xdr:row>35</xdr:row>
      <xdr:rowOff>161925</xdr:rowOff>
    </xdr:to>
    <xdr:pic>
      <xdr:nvPicPr>
        <xdr:cNvPr id="751" name="Picture 750"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24587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35</xdr:row>
      <xdr:rowOff>0</xdr:rowOff>
    </xdr:from>
    <xdr:to>
      <xdr:col>28</xdr:col>
      <xdr:colOff>504825</xdr:colOff>
      <xdr:row>35</xdr:row>
      <xdr:rowOff>161925</xdr:rowOff>
    </xdr:to>
    <xdr:pic>
      <xdr:nvPicPr>
        <xdr:cNvPr id="752" name="Picture 751"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438900" y="124587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35</xdr:row>
      <xdr:rowOff>0</xdr:rowOff>
    </xdr:from>
    <xdr:to>
      <xdr:col>31</xdr:col>
      <xdr:colOff>285750</xdr:colOff>
      <xdr:row>35</xdr:row>
      <xdr:rowOff>247650</xdr:rowOff>
    </xdr:to>
    <xdr:pic>
      <xdr:nvPicPr>
        <xdr:cNvPr id="753" name="Picture 752"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12458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35</xdr:row>
      <xdr:rowOff>0</xdr:rowOff>
    </xdr:from>
    <xdr:to>
      <xdr:col>32</xdr:col>
      <xdr:colOff>285750</xdr:colOff>
      <xdr:row>35</xdr:row>
      <xdr:rowOff>247650</xdr:rowOff>
    </xdr:to>
    <xdr:pic>
      <xdr:nvPicPr>
        <xdr:cNvPr id="754" name="Picture 753"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534400" y="12458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31</xdr:row>
      <xdr:rowOff>0</xdr:rowOff>
    </xdr:from>
    <xdr:to>
      <xdr:col>1</xdr:col>
      <xdr:colOff>923925</xdr:colOff>
      <xdr:row>31</xdr:row>
      <xdr:rowOff>971550</xdr:rowOff>
    </xdr:to>
    <xdr:pic>
      <xdr:nvPicPr>
        <xdr:cNvPr id="755" name="Picture 754" descr="Doom Knight"/>
        <xdr:cNvPicPr>
          <a:picLocks noChangeAspect="1" noChangeArrowheads="1"/>
        </xdr:cNvPicPr>
      </xdr:nvPicPr>
      <xdr:blipFill>
        <a:blip xmlns:r="http://schemas.openxmlformats.org/officeDocument/2006/relationships" r:embed="rId148">
          <a:extLst>
            <a:ext uri="{28A0092B-C50C-407E-A947-70E740481C1C}">
              <a14:useLocalDpi xmlns:a14="http://schemas.microsoft.com/office/drawing/2010/main" val="0"/>
            </a:ext>
          </a:extLst>
        </a:blip>
        <a:srcRect/>
        <a:stretch>
          <a:fillRect/>
        </a:stretch>
      </xdr:blipFill>
      <xdr:spPr bwMode="auto">
        <a:xfrm>
          <a:off x="0" y="125730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31</xdr:row>
      <xdr:rowOff>0</xdr:rowOff>
    </xdr:from>
    <xdr:to>
      <xdr:col>23</xdr:col>
      <xdr:colOff>0</xdr:colOff>
      <xdr:row>31</xdr:row>
      <xdr:rowOff>247650</xdr:rowOff>
    </xdr:to>
    <xdr:pic>
      <xdr:nvPicPr>
        <xdr:cNvPr id="756" name="Picture 755"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12573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31</xdr:row>
      <xdr:rowOff>0</xdr:rowOff>
    </xdr:from>
    <xdr:to>
      <xdr:col>28</xdr:col>
      <xdr:colOff>161925</xdr:colOff>
      <xdr:row>31</xdr:row>
      <xdr:rowOff>161925</xdr:rowOff>
    </xdr:to>
    <xdr:pic>
      <xdr:nvPicPr>
        <xdr:cNvPr id="757" name="Picture 756"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125730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31</xdr:row>
      <xdr:rowOff>0</xdr:rowOff>
    </xdr:from>
    <xdr:to>
      <xdr:col>31</xdr:col>
      <xdr:colOff>285750</xdr:colOff>
      <xdr:row>31</xdr:row>
      <xdr:rowOff>247650</xdr:rowOff>
    </xdr:to>
    <xdr:pic>
      <xdr:nvPicPr>
        <xdr:cNvPr id="758" name="Picture 757"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12573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295275</xdr:colOff>
      <xdr:row>31</xdr:row>
      <xdr:rowOff>0</xdr:rowOff>
    </xdr:from>
    <xdr:to>
      <xdr:col>31</xdr:col>
      <xdr:colOff>581025</xdr:colOff>
      <xdr:row>31</xdr:row>
      <xdr:rowOff>247650</xdr:rowOff>
    </xdr:to>
    <xdr:pic>
      <xdr:nvPicPr>
        <xdr:cNvPr id="759" name="Picture 758"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220075" y="12573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30</xdr:row>
      <xdr:rowOff>0</xdr:rowOff>
    </xdr:from>
    <xdr:to>
      <xdr:col>1</xdr:col>
      <xdr:colOff>923925</xdr:colOff>
      <xdr:row>30</xdr:row>
      <xdr:rowOff>971550</xdr:rowOff>
    </xdr:to>
    <xdr:pic>
      <xdr:nvPicPr>
        <xdr:cNvPr id="760" name="Picture 759" descr="Elephant"/>
        <xdr:cNvPicPr>
          <a:picLocks noChangeAspect="1" noChangeArrowheads="1"/>
        </xdr:cNvPicPr>
      </xdr:nvPicPr>
      <xdr:blipFill>
        <a:blip xmlns:r="http://schemas.openxmlformats.org/officeDocument/2006/relationships" r:embed="rId149">
          <a:extLst>
            <a:ext uri="{28A0092B-C50C-407E-A947-70E740481C1C}">
              <a14:useLocalDpi xmlns:a14="http://schemas.microsoft.com/office/drawing/2010/main" val="0"/>
            </a:ext>
          </a:extLst>
        </a:blip>
        <a:srcRect/>
        <a:stretch>
          <a:fillRect/>
        </a:stretch>
      </xdr:blipFill>
      <xdr:spPr bwMode="auto">
        <a:xfrm>
          <a:off x="0" y="126111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30</xdr:row>
      <xdr:rowOff>0</xdr:rowOff>
    </xdr:from>
    <xdr:to>
      <xdr:col>23</xdr:col>
      <xdr:colOff>0</xdr:colOff>
      <xdr:row>30</xdr:row>
      <xdr:rowOff>247650</xdr:rowOff>
    </xdr:to>
    <xdr:pic>
      <xdr:nvPicPr>
        <xdr:cNvPr id="761" name="Picture 760"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12611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30</xdr:row>
      <xdr:rowOff>0</xdr:rowOff>
    </xdr:from>
    <xdr:to>
      <xdr:col>28</xdr:col>
      <xdr:colOff>161925</xdr:colOff>
      <xdr:row>30</xdr:row>
      <xdr:rowOff>161925</xdr:rowOff>
    </xdr:to>
    <xdr:pic>
      <xdr:nvPicPr>
        <xdr:cNvPr id="762" name="Picture 761"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126111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30</xdr:row>
      <xdr:rowOff>0</xdr:rowOff>
    </xdr:from>
    <xdr:to>
      <xdr:col>28</xdr:col>
      <xdr:colOff>333375</xdr:colOff>
      <xdr:row>30</xdr:row>
      <xdr:rowOff>161925</xdr:rowOff>
    </xdr:to>
    <xdr:pic>
      <xdr:nvPicPr>
        <xdr:cNvPr id="763" name="Picture 762"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267450" y="126111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30</xdr:row>
      <xdr:rowOff>0</xdr:rowOff>
    </xdr:from>
    <xdr:to>
      <xdr:col>31</xdr:col>
      <xdr:colOff>285750</xdr:colOff>
      <xdr:row>30</xdr:row>
      <xdr:rowOff>247650</xdr:rowOff>
    </xdr:to>
    <xdr:pic>
      <xdr:nvPicPr>
        <xdr:cNvPr id="764" name="Picture 763"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12611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30</xdr:row>
      <xdr:rowOff>0</xdr:rowOff>
    </xdr:from>
    <xdr:to>
      <xdr:col>32</xdr:col>
      <xdr:colOff>285750</xdr:colOff>
      <xdr:row>30</xdr:row>
      <xdr:rowOff>247650</xdr:rowOff>
    </xdr:to>
    <xdr:pic>
      <xdr:nvPicPr>
        <xdr:cNvPr id="765" name="Picture 764"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12611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33</xdr:row>
      <xdr:rowOff>0</xdr:rowOff>
    </xdr:from>
    <xdr:to>
      <xdr:col>1</xdr:col>
      <xdr:colOff>923925</xdr:colOff>
      <xdr:row>33</xdr:row>
      <xdr:rowOff>971550</xdr:rowOff>
    </xdr:to>
    <xdr:pic>
      <xdr:nvPicPr>
        <xdr:cNvPr id="766" name="Picture 765" descr="Hydra"/>
        <xdr:cNvPicPr>
          <a:picLocks noChangeAspect="1" noChangeArrowheads="1"/>
        </xdr:cNvPicPr>
      </xdr:nvPicPr>
      <xdr:blipFill>
        <a:blip xmlns:r="http://schemas.openxmlformats.org/officeDocument/2006/relationships" r:embed="rId150">
          <a:extLst>
            <a:ext uri="{28A0092B-C50C-407E-A947-70E740481C1C}">
              <a14:useLocalDpi xmlns:a14="http://schemas.microsoft.com/office/drawing/2010/main" val="0"/>
            </a:ext>
          </a:extLst>
        </a:blip>
        <a:srcRect/>
        <a:stretch>
          <a:fillRect/>
        </a:stretch>
      </xdr:blipFill>
      <xdr:spPr bwMode="auto">
        <a:xfrm>
          <a:off x="0" y="127063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33</xdr:row>
      <xdr:rowOff>0</xdr:rowOff>
    </xdr:from>
    <xdr:to>
      <xdr:col>23</xdr:col>
      <xdr:colOff>0</xdr:colOff>
      <xdr:row>33</xdr:row>
      <xdr:rowOff>247650</xdr:rowOff>
    </xdr:to>
    <xdr:pic>
      <xdr:nvPicPr>
        <xdr:cNvPr id="767" name="Picture 766"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12706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33</xdr:row>
      <xdr:rowOff>0</xdr:rowOff>
    </xdr:from>
    <xdr:to>
      <xdr:col>28</xdr:col>
      <xdr:colOff>161925</xdr:colOff>
      <xdr:row>33</xdr:row>
      <xdr:rowOff>161925</xdr:rowOff>
    </xdr:to>
    <xdr:pic>
      <xdr:nvPicPr>
        <xdr:cNvPr id="768" name="Picture 767"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2706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33</xdr:row>
      <xdr:rowOff>0</xdr:rowOff>
    </xdr:from>
    <xdr:to>
      <xdr:col>28</xdr:col>
      <xdr:colOff>333375</xdr:colOff>
      <xdr:row>33</xdr:row>
      <xdr:rowOff>161925</xdr:rowOff>
    </xdr:to>
    <xdr:pic>
      <xdr:nvPicPr>
        <xdr:cNvPr id="769" name="Picture 768"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127063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33</xdr:row>
      <xdr:rowOff>0</xdr:rowOff>
    </xdr:from>
    <xdr:to>
      <xdr:col>31</xdr:col>
      <xdr:colOff>285750</xdr:colOff>
      <xdr:row>33</xdr:row>
      <xdr:rowOff>247650</xdr:rowOff>
    </xdr:to>
    <xdr:pic>
      <xdr:nvPicPr>
        <xdr:cNvPr id="770" name="Picture 769"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12706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33</xdr:row>
      <xdr:rowOff>0</xdr:rowOff>
    </xdr:from>
    <xdr:to>
      <xdr:col>32</xdr:col>
      <xdr:colOff>285750</xdr:colOff>
      <xdr:row>33</xdr:row>
      <xdr:rowOff>247650</xdr:rowOff>
    </xdr:to>
    <xdr:pic>
      <xdr:nvPicPr>
        <xdr:cNvPr id="771" name="Picture 770"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534400" y="127063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32</xdr:row>
      <xdr:rowOff>0</xdr:rowOff>
    </xdr:from>
    <xdr:to>
      <xdr:col>1</xdr:col>
      <xdr:colOff>923925</xdr:colOff>
      <xdr:row>32</xdr:row>
      <xdr:rowOff>971550</xdr:rowOff>
    </xdr:to>
    <xdr:pic>
      <xdr:nvPicPr>
        <xdr:cNvPr id="772" name="Picture 771" descr="Reaver"/>
        <xdr:cNvPicPr>
          <a:picLocks noChangeAspect="1" noChangeArrowheads="1"/>
        </xdr:cNvPicPr>
      </xdr:nvPicPr>
      <xdr:blipFill>
        <a:blip xmlns:r="http://schemas.openxmlformats.org/officeDocument/2006/relationships" r:embed="rId151">
          <a:extLst>
            <a:ext uri="{28A0092B-C50C-407E-A947-70E740481C1C}">
              <a14:useLocalDpi xmlns:a14="http://schemas.microsoft.com/office/drawing/2010/main" val="0"/>
            </a:ext>
          </a:extLst>
        </a:blip>
        <a:srcRect/>
        <a:stretch>
          <a:fillRect/>
        </a:stretch>
      </xdr:blipFill>
      <xdr:spPr bwMode="auto">
        <a:xfrm>
          <a:off x="0" y="127444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32</xdr:row>
      <xdr:rowOff>0</xdr:rowOff>
    </xdr:from>
    <xdr:to>
      <xdr:col>23</xdr:col>
      <xdr:colOff>0</xdr:colOff>
      <xdr:row>32</xdr:row>
      <xdr:rowOff>247650</xdr:rowOff>
    </xdr:to>
    <xdr:pic>
      <xdr:nvPicPr>
        <xdr:cNvPr id="773" name="Picture 772"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127444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32</xdr:row>
      <xdr:rowOff>0</xdr:rowOff>
    </xdr:from>
    <xdr:to>
      <xdr:col>28</xdr:col>
      <xdr:colOff>161925</xdr:colOff>
      <xdr:row>32</xdr:row>
      <xdr:rowOff>161925</xdr:rowOff>
    </xdr:to>
    <xdr:pic>
      <xdr:nvPicPr>
        <xdr:cNvPr id="774" name="Picture 773"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27444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32</xdr:row>
      <xdr:rowOff>0</xdr:rowOff>
    </xdr:from>
    <xdr:to>
      <xdr:col>28</xdr:col>
      <xdr:colOff>333375</xdr:colOff>
      <xdr:row>32</xdr:row>
      <xdr:rowOff>161925</xdr:rowOff>
    </xdr:to>
    <xdr:pic>
      <xdr:nvPicPr>
        <xdr:cNvPr id="775" name="Picture 774"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27444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32</xdr:row>
      <xdr:rowOff>0</xdr:rowOff>
    </xdr:from>
    <xdr:to>
      <xdr:col>31</xdr:col>
      <xdr:colOff>285750</xdr:colOff>
      <xdr:row>32</xdr:row>
      <xdr:rowOff>247650</xdr:rowOff>
    </xdr:to>
    <xdr:pic>
      <xdr:nvPicPr>
        <xdr:cNvPr id="776" name="Picture 775"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7924800" y="127444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34</xdr:row>
      <xdr:rowOff>0</xdr:rowOff>
    </xdr:from>
    <xdr:to>
      <xdr:col>1</xdr:col>
      <xdr:colOff>923925</xdr:colOff>
      <xdr:row>34</xdr:row>
      <xdr:rowOff>971550</xdr:rowOff>
    </xdr:to>
    <xdr:pic>
      <xdr:nvPicPr>
        <xdr:cNvPr id="777" name="Picture 776" descr="Salamander"/>
        <xdr:cNvPicPr>
          <a:picLocks noChangeAspect="1" noChangeArrowheads="1"/>
        </xdr:cNvPicPr>
      </xdr:nvPicPr>
      <xdr:blipFill>
        <a:blip xmlns:r="http://schemas.openxmlformats.org/officeDocument/2006/relationships" r:embed="rId152">
          <a:extLst>
            <a:ext uri="{28A0092B-C50C-407E-A947-70E740481C1C}">
              <a14:useLocalDpi xmlns:a14="http://schemas.microsoft.com/office/drawing/2010/main" val="0"/>
            </a:ext>
          </a:extLst>
        </a:blip>
        <a:srcRect/>
        <a:stretch>
          <a:fillRect/>
        </a:stretch>
      </xdr:blipFill>
      <xdr:spPr bwMode="auto">
        <a:xfrm>
          <a:off x="0" y="128778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34</xdr:row>
      <xdr:rowOff>0</xdr:rowOff>
    </xdr:from>
    <xdr:to>
      <xdr:col>23</xdr:col>
      <xdr:colOff>0</xdr:colOff>
      <xdr:row>34</xdr:row>
      <xdr:rowOff>247650</xdr:rowOff>
    </xdr:to>
    <xdr:pic>
      <xdr:nvPicPr>
        <xdr:cNvPr id="778" name="Picture 777"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0" y="12877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34</xdr:row>
      <xdr:rowOff>0</xdr:rowOff>
    </xdr:from>
    <xdr:to>
      <xdr:col>28</xdr:col>
      <xdr:colOff>161925</xdr:colOff>
      <xdr:row>34</xdr:row>
      <xdr:rowOff>161925</xdr:rowOff>
    </xdr:to>
    <xdr:pic>
      <xdr:nvPicPr>
        <xdr:cNvPr id="779" name="Picture 778"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28778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34</xdr:row>
      <xdr:rowOff>0</xdr:rowOff>
    </xdr:from>
    <xdr:to>
      <xdr:col>28</xdr:col>
      <xdr:colOff>333375</xdr:colOff>
      <xdr:row>34</xdr:row>
      <xdr:rowOff>161925</xdr:rowOff>
    </xdr:to>
    <xdr:pic>
      <xdr:nvPicPr>
        <xdr:cNvPr id="780" name="Picture 779"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28778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34</xdr:row>
      <xdr:rowOff>0</xdr:rowOff>
    </xdr:from>
    <xdr:to>
      <xdr:col>31</xdr:col>
      <xdr:colOff>285750</xdr:colOff>
      <xdr:row>34</xdr:row>
      <xdr:rowOff>247650</xdr:rowOff>
    </xdr:to>
    <xdr:pic>
      <xdr:nvPicPr>
        <xdr:cNvPr id="781" name="Picture 780"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12877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34</xdr:row>
      <xdr:rowOff>0</xdr:rowOff>
    </xdr:from>
    <xdr:to>
      <xdr:col>32</xdr:col>
      <xdr:colOff>285750</xdr:colOff>
      <xdr:row>34</xdr:row>
      <xdr:rowOff>247650</xdr:rowOff>
    </xdr:to>
    <xdr:pic>
      <xdr:nvPicPr>
        <xdr:cNvPr id="782" name="Picture 781"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12877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29</xdr:row>
      <xdr:rowOff>0</xdr:rowOff>
    </xdr:from>
    <xdr:to>
      <xdr:col>1</xdr:col>
      <xdr:colOff>923925</xdr:colOff>
      <xdr:row>29</xdr:row>
      <xdr:rowOff>971550</xdr:rowOff>
    </xdr:to>
    <xdr:pic>
      <xdr:nvPicPr>
        <xdr:cNvPr id="783" name="Picture 782" descr="Tyrannosaurus Rex"/>
        <xdr:cNvPicPr>
          <a:picLocks noChangeAspect="1" noChangeArrowheads="1"/>
        </xdr:cNvPicPr>
      </xdr:nvPicPr>
      <xdr:blipFill>
        <a:blip xmlns:r="http://schemas.openxmlformats.org/officeDocument/2006/relationships" r:embed="rId153">
          <a:extLst>
            <a:ext uri="{28A0092B-C50C-407E-A947-70E740481C1C}">
              <a14:useLocalDpi xmlns:a14="http://schemas.microsoft.com/office/drawing/2010/main" val="0"/>
            </a:ext>
          </a:extLst>
        </a:blip>
        <a:srcRect/>
        <a:stretch>
          <a:fillRect/>
        </a:stretch>
      </xdr:blipFill>
      <xdr:spPr bwMode="auto">
        <a:xfrm>
          <a:off x="0" y="129159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29</xdr:row>
      <xdr:rowOff>0</xdr:rowOff>
    </xdr:from>
    <xdr:to>
      <xdr:col>23</xdr:col>
      <xdr:colOff>0</xdr:colOff>
      <xdr:row>29</xdr:row>
      <xdr:rowOff>247650</xdr:rowOff>
    </xdr:to>
    <xdr:pic>
      <xdr:nvPicPr>
        <xdr:cNvPr id="784" name="Picture 783"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129159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29</xdr:row>
      <xdr:rowOff>0</xdr:rowOff>
    </xdr:from>
    <xdr:to>
      <xdr:col>28</xdr:col>
      <xdr:colOff>161925</xdr:colOff>
      <xdr:row>29</xdr:row>
      <xdr:rowOff>161925</xdr:rowOff>
    </xdr:to>
    <xdr:pic>
      <xdr:nvPicPr>
        <xdr:cNvPr id="785" name="Picture 784"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096000" y="129159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27</xdr:row>
      <xdr:rowOff>0</xdr:rowOff>
    </xdr:from>
    <xdr:to>
      <xdr:col>1</xdr:col>
      <xdr:colOff>923925</xdr:colOff>
      <xdr:row>27</xdr:row>
      <xdr:rowOff>971550</xdr:rowOff>
    </xdr:to>
    <xdr:pic>
      <xdr:nvPicPr>
        <xdr:cNvPr id="786" name="Picture 785" descr="Ancient Treant"/>
        <xdr:cNvPicPr>
          <a:picLocks noChangeAspect="1" noChangeArrowheads="1"/>
        </xdr:cNvPicPr>
      </xdr:nvPicPr>
      <xdr:blipFill>
        <a:blip xmlns:r="http://schemas.openxmlformats.org/officeDocument/2006/relationships" r:embed="rId154">
          <a:extLst>
            <a:ext uri="{28A0092B-C50C-407E-A947-70E740481C1C}">
              <a14:useLocalDpi xmlns:a14="http://schemas.microsoft.com/office/drawing/2010/main" val="0"/>
            </a:ext>
          </a:extLst>
        </a:blip>
        <a:srcRect/>
        <a:stretch>
          <a:fillRect/>
        </a:stretch>
      </xdr:blipFill>
      <xdr:spPr bwMode="auto">
        <a:xfrm>
          <a:off x="0" y="129730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27</xdr:row>
      <xdr:rowOff>0</xdr:rowOff>
    </xdr:from>
    <xdr:to>
      <xdr:col>23</xdr:col>
      <xdr:colOff>0</xdr:colOff>
      <xdr:row>27</xdr:row>
      <xdr:rowOff>247650</xdr:rowOff>
    </xdr:to>
    <xdr:pic>
      <xdr:nvPicPr>
        <xdr:cNvPr id="787" name="Picture 786"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12973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27</xdr:row>
      <xdr:rowOff>0</xdr:rowOff>
    </xdr:from>
    <xdr:to>
      <xdr:col>28</xdr:col>
      <xdr:colOff>161925</xdr:colOff>
      <xdr:row>27</xdr:row>
      <xdr:rowOff>161925</xdr:rowOff>
    </xdr:to>
    <xdr:pic>
      <xdr:nvPicPr>
        <xdr:cNvPr id="788" name="Picture 787"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096000" y="129730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27</xdr:row>
      <xdr:rowOff>0</xdr:rowOff>
    </xdr:from>
    <xdr:to>
      <xdr:col>31</xdr:col>
      <xdr:colOff>285750</xdr:colOff>
      <xdr:row>27</xdr:row>
      <xdr:rowOff>247650</xdr:rowOff>
    </xdr:to>
    <xdr:pic>
      <xdr:nvPicPr>
        <xdr:cNvPr id="789" name="Picture 788"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12973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27</xdr:row>
      <xdr:rowOff>0</xdr:rowOff>
    </xdr:from>
    <xdr:to>
      <xdr:col>32</xdr:col>
      <xdr:colOff>285750</xdr:colOff>
      <xdr:row>27</xdr:row>
      <xdr:rowOff>247650</xdr:rowOff>
    </xdr:to>
    <xdr:pic>
      <xdr:nvPicPr>
        <xdr:cNvPr id="790" name="Picture 789"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12973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24</xdr:row>
      <xdr:rowOff>0</xdr:rowOff>
    </xdr:from>
    <xdr:to>
      <xdr:col>1</xdr:col>
      <xdr:colOff>923925</xdr:colOff>
      <xdr:row>24</xdr:row>
      <xdr:rowOff>971550</xdr:rowOff>
    </xdr:to>
    <xdr:pic>
      <xdr:nvPicPr>
        <xdr:cNvPr id="791" name="Picture 790" descr="Celestial Dragon"/>
        <xdr:cNvPicPr>
          <a:picLocks noChangeAspect="1" noChangeArrowheads="1"/>
        </xdr:cNvPicPr>
      </xdr:nvPicPr>
      <xdr:blipFill>
        <a:blip xmlns:r="http://schemas.openxmlformats.org/officeDocument/2006/relationships" r:embed="rId155">
          <a:extLst>
            <a:ext uri="{28A0092B-C50C-407E-A947-70E740481C1C}">
              <a14:useLocalDpi xmlns:a14="http://schemas.microsoft.com/office/drawing/2010/main" val="0"/>
            </a:ext>
          </a:extLst>
        </a:blip>
        <a:srcRect/>
        <a:stretch>
          <a:fillRect/>
        </a:stretch>
      </xdr:blipFill>
      <xdr:spPr bwMode="auto">
        <a:xfrm>
          <a:off x="0" y="131445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24</xdr:row>
      <xdr:rowOff>0</xdr:rowOff>
    </xdr:from>
    <xdr:to>
      <xdr:col>23</xdr:col>
      <xdr:colOff>0</xdr:colOff>
      <xdr:row>24</xdr:row>
      <xdr:rowOff>247650</xdr:rowOff>
    </xdr:to>
    <xdr:pic>
      <xdr:nvPicPr>
        <xdr:cNvPr id="792" name="Picture 791"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048000" y="131445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24</xdr:row>
      <xdr:rowOff>0</xdr:rowOff>
    </xdr:from>
    <xdr:to>
      <xdr:col>28</xdr:col>
      <xdr:colOff>161925</xdr:colOff>
      <xdr:row>24</xdr:row>
      <xdr:rowOff>161925</xdr:rowOff>
    </xdr:to>
    <xdr:pic>
      <xdr:nvPicPr>
        <xdr:cNvPr id="793" name="Picture 792"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31445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24</xdr:row>
      <xdr:rowOff>0</xdr:rowOff>
    </xdr:from>
    <xdr:to>
      <xdr:col>28</xdr:col>
      <xdr:colOff>333375</xdr:colOff>
      <xdr:row>24</xdr:row>
      <xdr:rowOff>161925</xdr:rowOff>
    </xdr:to>
    <xdr:pic>
      <xdr:nvPicPr>
        <xdr:cNvPr id="794" name="Picture 793"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131445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24</xdr:row>
      <xdr:rowOff>0</xdr:rowOff>
    </xdr:from>
    <xdr:to>
      <xdr:col>31</xdr:col>
      <xdr:colOff>285750</xdr:colOff>
      <xdr:row>24</xdr:row>
      <xdr:rowOff>247650</xdr:rowOff>
    </xdr:to>
    <xdr:pic>
      <xdr:nvPicPr>
        <xdr:cNvPr id="795" name="Picture 794"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131445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28</xdr:row>
      <xdr:rowOff>0</xdr:rowOff>
    </xdr:from>
    <xdr:to>
      <xdr:col>1</xdr:col>
      <xdr:colOff>923925</xdr:colOff>
      <xdr:row>28</xdr:row>
      <xdr:rowOff>971550</xdr:rowOff>
    </xdr:to>
    <xdr:pic>
      <xdr:nvPicPr>
        <xdr:cNvPr id="796" name="Picture 795" descr="Cryohydra"/>
        <xdr:cNvPicPr>
          <a:picLocks noChangeAspect="1" noChangeArrowheads="1"/>
        </xdr:cNvPicPr>
      </xdr:nvPicPr>
      <xdr:blipFill>
        <a:blip xmlns:r="http://schemas.openxmlformats.org/officeDocument/2006/relationships" r:embed="rId156">
          <a:extLst>
            <a:ext uri="{28A0092B-C50C-407E-A947-70E740481C1C}">
              <a14:useLocalDpi xmlns:a14="http://schemas.microsoft.com/office/drawing/2010/main" val="0"/>
            </a:ext>
          </a:extLst>
        </a:blip>
        <a:srcRect/>
        <a:stretch>
          <a:fillRect/>
        </a:stretch>
      </xdr:blipFill>
      <xdr:spPr bwMode="auto">
        <a:xfrm>
          <a:off x="0" y="132969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28</xdr:row>
      <xdr:rowOff>0</xdr:rowOff>
    </xdr:from>
    <xdr:to>
      <xdr:col>23</xdr:col>
      <xdr:colOff>0</xdr:colOff>
      <xdr:row>28</xdr:row>
      <xdr:rowOff>247650</xdr:rowOff>
    </xdr:to>
    <xdr:pic>
      <xdr:nvPicPr>
        <xdr:cNvPr id="797" name="Picture 796"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048000" y="132969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28</xdr:row>
      <xdr:rowOff>0</xdr:rowOff>
    </xdr:from>
    <xdr:to>
      <xdr:col>28</xdr:col>
      <xdr:colOff>161925</xdr:colOff>
      <xdr:row>28</xdr:row>
      <xdr:rowOff>161925</xdr:rowOff>
    </xdr:to>
    <xdr:pic>
      <xdr:nvPicPr>
        <xdr:cNvPr id="798" name="Picture 797"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132969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28</xdr:row>
      <xdr:rowOff>0</xdr:rowOff>
    </xdr:from>
    <xdr:to>
      <xdr:col>28</xdr:col>
      <xdr:colOff>333375</xdr:colOff>
      <xdr:row>28</xdr:row>
      <xdr:rowOff>161925</xdr:rowOff>
    </xdr:to>
    <xdr:pic>
      <xdr:nvPicPr>
        <xdr:cNvPr id="799" name="Picture 798"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132969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28</xdr:row>
      <xdr:rowOff>0</xdr:rowOff>
    </xdr:from>
    <xdr:to>
      <xdr:col>31</xdr:col>
      <xdr:colOff>285750</xdr:colOff>
      <xdr:row>28</xdr:row>
      <xdr:rowOff>247650</xdr:rowOff>
    </xdr:to>
    <xdr:pic>
      <xdr:nvPicPr>
        <xdr:cNvPr id="800" name="Picture 799"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924800" y="132969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28</xdr:row>
      <xdr:rowOff>0</xdr:rowOff>
    </xdr:from>
    <xdr:to>
      <xdr:col>32</xdr:col>
      <xdr:colOff>285750</xdr:colOff>
      <xdr:row>28</xdr:row>
      <xdr:rowOff>247650</xdr:rowOff>
    </xdr:to>
    <xdr:pic>
      <xdr:nvPicPr>
        <xdr:cNvPr id="801" name="Picture 800"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534400" y="132969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0</xdr:rowOff>
    </xdr:from>
    <xdr:to>
      <xdr:col>1</xdr:col>
      <xdr:colOff>923925</xdr:colOff>
      <xdr:row>22</xdr:row>
      <xdr:rowOff>971550</xdr:rowOff>
    </xdr:to>
    <xdr:pic>
      <xdr:nvPicPr>
        <xdr:cNvPr id="802" name="Picture 801" descr="Dragonliche"/>
        <xdr:cNvPicPr>
          <a:picLocks noChangeAspect="1" noChangeArrowheads="1"/>
        </xdr:cNvPicPr>
      </xdr:nvPicPr>
      <xdr:blipFill>
        <a:blip xmlns:r="http://schemas.openxmlformats.org/officeDocument/2006/relationships" r:embed="rId157">
          <a:extLst>
            <a:ext uri="{28A0092B-C50C-407E-A947-70E740481C1C}">
              <a14:useLocalDpi xmlns:a14="http://schemas.microsoft.com/office/drawing/2010/main" val="0"/>
            </a:ext>
          </a:extLst>
        </a:blip>
        <a:srcRect/>
        <a:stretch>
          <a:fillRect/>
        </a:stretch>
      </xdr:blipFill>
      <xdr:spPr bwMode="auto">
        <a:xfrm>
          <a:off x="0" y="133350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22</xdr:row>
      <xdr:rowOff>0</xdr:rowOff>
    </xdr:from>
    <xdr:to>
      <xdr:col>23</xdr:col>
      <xdr:colOff>0</xdr:colOff>
      <xdr:row>22</xdr:row>
      <xdr:rowOff>247650</xdr:rowOff>
    </xdr:to>
    <xdr:pic>
      <xdr:nvPicPr>
        <xdr:cNvPr id="803" name="Picture 802"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048000" y="13335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22</xdr:row>
      <xdr:rowOff>0</xdr:rowOff>
    </xdr:from>
    <xdr:to>
      <xdr:col>28</xdr:col>
      <xdr:colOff>161925</xdr:colOff>
      <xdr:row>22</xdr:row>
      <xdr:rowOff>161925</xdr:rowOff>
    </xdr:to>
    <xdr:pic>
      <xdr:nvPicPr>
        <xdr:cNvPr id="804" name="Picture 803"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33350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22</xdr:row>
      <xdr:rowOff>0</xdr:rowOff>
    </xdr:from>
    <xdr:to>
      <xdr:col>28</xdr:col>
      <xdr:colOff>333375</xdr:colOff>
      <xdr:row>22</xdr:row>
      <xdr:rowOff>161925</xdr:rowOff>
    </xdr:to>
    <xdr:pic>
      <xdr:nvPicPr>
        <xdr:cNvPr id="805" name="Picture 804"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133350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22</xdr:row>
      <xdr:rowOff>0</xdr:rowOff>
    </xdr:from>
    <xdr:to>
      <xdr:col>31</xdr:col>
      <xdr:colOff>285750</xdr:colOff>
      <xdr:row>22</xdr:row>
      <xdr:rowOff>247650</xdr:rowOff>
    </xdr:to>
    <xdr:pic>
      <xdr:nvPicPr>
        <xdr:cNvPr id="806" name="Picture 805"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924800" y="13335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20</xdr:row>
      <xdr:rowOff>0</xdr:rowOff>
    </xdr:from>
    <xdr:to>
      <xdr:col>1</xdr:col>
      <xdr:colOff>923925</xdr:colOff>
      <xdr:row>20</xdr:row>
      <xdr:rowOff>971550</xdr:rowOff>
    </xdr:to>
    <xdr:pic>
      <xdr:nvPicPr>
        <xdr:cNvPr id="807" name="Picture 806" descr="Fire Dragon"/>
        <xdr:cNvPicPr>
          <a:picLocks noChangeAspect="1" noChangeArrowheads="1"/>
        </xdr:cNvPicPr>
      </xdr:nvPicPr>
      <xdr:blipFill>
        <a:blip xmlns:r="http://schemas.openxmlformats.org/officeDocument/2006/relationships" r:embed="rId158">
          <a:extLst>
            <a:ext uri="{28A0092B-C50C-407E-A947-70E740481C1C}">
              <a14:useLocalDpi xmlns:a14="http://schemas.microsoft.com/office/drawing/2010/main" val="0"/>
            </a:ext>
          </a:extLst>
        </a:blip>
        <a:srcRect/>
        <a:stretch>
          <a:fillRect/>
        </a:stretch>
      </xdr:blipFill>
      <xdr:spPr bwMode="auto">
        <a:xfrm>
          <a:off x="0" y="134874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20</xdr:row>
      <xdr:rowOff>0</xdr:rowOff>
    </xdr:from>
    <xdr:to>
      <xdr:col>23</xdr:col>
      <xdr:colOff>0</xdr:colOff>
      <xdr:row>20</xdr:row>
      <xdr:rowOff>247650</xdr:rowOff>
    </xdr:to>
    <xdr:pic>
      <xdr:nvPicPr>
        <xdr:cNvPr id="808" name="Picture 807"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0" y="13487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20</xdr:row>
      <xdr:rowOff>0</xdr:rowOff>
    </xdr:from>
    <xdr:to>
      <xdr:col>28</xdr:col>
      <xdr:colOff>161925</xdr:colOff>
      <xdr:row>20</xdr:row>
      <xdr:rowOff>161925</xdr:rowOff>
    </xdr:to>
    <xdr:pic>
      <xdr:nvPicPr>
        <xdr:cNvPr id="809" name="Picture 808"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3487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20</xdr:row>
      <xdr:rowOff>0</xdr:rowOff>
    </xdr:from>
    <xdr:to>
      <xdr:col>28</xdr:col>
      <xdr:colOff>333375</xdr:colOff>
      <xdr:row>20</xdr:row>
      <xdr:rowOff>161925</xdr:rowOff>
    </xdr:to>
    <xdr:pic>
      <xdr:nvPicPr>
        <xdr:cNvPr id="810" name="Picture 809"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13487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20</xdr:row>
      <xdr:rowOff>0</xdr:rowOff>
    </xdr:from>
    <xdr:to>
      <xdr:col>31</xdr:col>
      <xdr:colOff>285750</xdr:colOff>
      <xdr:row>20</xdr:row>
      <xdr:rowOff>247650</xdr:rowOff>
    </xdr:to>
    <xdr:pic>
      <xdr:nvPicPr>
        <xdr:cNvPr id="811" name="Picture 810"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13487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25</xdr:row>
      <xdr:rowOff>0</xdr:rowOff>
    </xdr:from>
    <xdr:to>
      <xdr:col>1</xdr:col>
      <xdr:colOff>923925</xdr:colOff>
      <xdr:row>25</xdr:row>
      <xdr:rowOff>971550</xdr:rowOff>
    </xdr:to>
    <xdr:pic>
      <xdr:nvPicPr>
        <xdr:cNvPr id="812" name="Picture 811" descr="Frost Dragon"/>
        <xdr:cNvPicPr>
          <a:picLocks noChangeAspect="1" noChangeArrowheads="1"/>
        </xdr:cNvPicPr>
      </xdr:nvPicPr>
      <xdr:blipFill>
        <a:blip xmlns:r="http://schemas.openxmlformats.org/officeDocument/2006/relationships" r:embed="rId159">
          <a:extLst>
            <a:ext uri="{28A0092B-C50C-407E-A947-70E740481C1C}">
              <a14:useLocalDpi xmlns:a14="http://schemas.microsoft.com/office/drawing/2010/main" val="0"/>
            </a:ext>
          </a:extLst>
        </a:blip>
        <a:srcRect/>
        <a:stretch>
          <a:fillRect/>
        </a:stretch>
      </xdr:blipFill>
      <xdr:spPr bwMode="auto">
        <a:xfrm>
          <a:off x="0" y="135826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25</xdr:row>
      <xdr:rowOff>0</xdr:rowOff>
    </xdr:from>
    <xdr:to>
      <xdr:col>23</xdr:col>
      <xdr:colOff>0</xdr:colOff>
      <xdr:row>25</xdr:row>
      <xdr:rowOff>247650</xdr:rowOff>
    </xdr:to>
    <xdr:pic>
      <xdr:nvPicPr>
        <xdr:cNvPr id="813" name="Picture 812"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048000" y="13582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25</xdr:row>
      <xdr:rowOff>0</xdr:rowOff>
    </xdr:from>
    <xdr:to>
      <xdr:col>28</xdr:col>
      <xdr:colOff>161925</xdr:colOff>
      <xdr:row>25</xdr:row>
      <xdr:rowOff>161925</xdr:rowOff>
    </xdr:to>
    <xdr:pic>
      <xdr:nvPicPr>
        <xdr:cNvPr id="814" name="Picture 813"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35826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25</xdr:row>
      <xdr:rowOff>0</xdr:rowOff>
    </xdr:from>
    <xdr:to>
      <xdr:col>28</xdr:col>
      <xdr:colOff>333375</xdr:colOff>
      <xdr:row>25</xdr:row>
      <xdr:rowOff>161925</xdr:rowOff>
    </xdr:to>
    <xdr:pic>
      <xdr:nvPicPr>
        <xdr:cNvPr id="815" name="Picture 814"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135826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25</xdr:row>
      <xdr:rowOff>0</xdr:rowOff>
    </xdr:from>
    <xdr:to>
      <xdr:col>31</xdr:col>
      <xdr:colOff>285750</xdr:colOff>
      <xdr:row>25</xdr:row>
      <xdr:rowOff>247650</xdr:rowOff>
    </xdr:to>
    <xdr:pic>
      <xdr:nvPicPr>
        <xdr:cNvPr id="816" name="Picture 815"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135826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0</xdr:rowOff>
    </xdr:from>
    <xdr:to>
      <xdr:col>1</xdr:col>
      <xdr:colOff>923925</xdr:colOff>
      <xdr:row>17</xdr:row>
      <xdr:rowOff>971550</xdr:rowOff>
    </xdr:to>
    <xdr:pic>
      <xdr:nvPicPr>
        <xdr:cNvPr id="817" name="Picture 816" descr="Kargoth"/>
        <xdr:cNvPicPr>
          <a:picLocks noChangeAspect="1" noChangeArrowheads="1"/>
        </xdr:cNvPicPr>
      </xdr:nvPicPr>
      <xdr:blipFill>
        <a:blip xmlns:r="http://schemas.openxmlformats.org/officeDocument/2006/relationships" r:embed="rId160">
          <a:extLst>
            <a:ext uri="{28A0092B-C50C-407E-A947-70E740481C1C}">
              <a14:useLocalDpi xmlns:a14="http://schemas.microsoft.com/office/drawing/2010/main" val="0"/>
            </a:ext>
          </a:extLst>
        </a:blip>
        <a:srcRect/>
        <a:stretch>
          <a:fillRect/>
        </a:stretch>
      </xdr:blipFill>
      <xdr:spPr bwMode="auto">
        <a:xfrm>
          <a:off x="0" y="136588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17</xdr:row>
      <xdr:rowOff>0</xdr:rowOff>
    </xdr:from>
    <xdr:to>
      <xdr:col>23</xdr:col>
      <xdr:colOff>0</xdr:colOff>
      <xdr:row>17</xdr:row>
      <xdr:rowOff>247650</xdr:rowOff>
    </xdr:to>
    <xdr:pic>
      <xdr:nvPicPr>
        <xdr:cNvPr id="818" name="Picture 817" descr="http://warlordsbattlecry.free.fr/image/jeu/icone/Electricite.gif"/>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048000" y="13658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17</xdr:row>
      <xdr:rowOff>0</xdr:rowOff>
    </xdr:from>
    <xdr:to>
      <xdr:col>28</xdr:col>
      <xdr:colOff>161925</xdr:colOff>
      <xdr:row>17</xdr:row>
      <xdr:rowOff>161925</xdr:rowOff>
    </xdr:to>
    <xdr:pic>
      <xdr:nvPicPr>
        <xdr:cNvPr id="819" name="Picture 818"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3658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17</xdr:row>
      <xdr:rowOff>0</xdr:rowOff>
    </xdr:from>
    <xdr:to>
      <xdr:col>28</xdr:col>
      <xdr:colOff>333375</xdr:colOff>
      <xdr:row>17</xdr:row>
      <xdr:rowOff>161925</xdr:rowOff>
    </xdr:to>
    <xdr:pic>
      <xdr:nvPicPr>
        <xdr:cNvPr id="820" name="Picture 819"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3658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17</xdr:row>
      <xdr:rowOff>0</xdr:rowOff>
    </xdr:from>
    <xdr:to>
      <xdr:col>28</xdr:col>
      <xdr:colOff>504825</xdr:colOff>
      <xdr:row>17</xdr:row>
      <xdr:rowOff>161925</xdr:rowOff>
    </xdr:to>
    <xdr:pic>
      <xdr:nvPicPr>
        <xdr:cNvPr id="821" name="Picture 820"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438900" y="13658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514350</xdr:colOff>
      <xdr:row>17</xdr:row>
      <xdr:rowOff>0</xdr:rowOff>
    </xdr:from>
    <xdr:to>
      <xdr:col>29</xdr:col>
      <xdr:colOff>123825</xdr:colOff>
      <xdr:row>17</xdr:row>
      <xdr:rowOff>161925</xdr:rowOff>
    </xdr:to>
    <xdr:pic>
      <xdr:nvPicPr>
        <xdr:cNvPr id="822" name="Picture 821"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10350" y="136588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17</xdr:row>
      <xdr:rowOff>0</xdr:rowOff>
    </xdr:from>
    <xdr:to>
      <xdr:col>31</xdr:col>
      <xdr:colOff>285750</xdr:colOff>
      <xdr:row>17</xdr:row>
      <xdr:rowOff>247650</xdr:rowOff>
    </xdr:to>
    <xdr:pic>
      <xdr:nvPicPr>
        <xdr:cNvPr id="823" name="Picture 822"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7924800" y="136588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16</xdr:row>
      <xdr:rowOff>0</xdr:rowOff>
    </xdr:from>
    <xdr:to>
      <xdr:col>1</xdr:col>
      <xdr:colOff>923925</xdr:colOff>
      <xdr:row>16</xdr:row>
      <xdr:rowOff>971550</xdr:rowOff>
    </xdr:to>
    <xdr:pic>
      <xdr:nvPicPr>
        <xdr:cNvPr id="824" name="Picture 823" descr="King Khalid"/>
        <xdr:cNvPicPr>
          <a:picLocks noChangeAspect="1" noChangeArrowheads="1"/>
        </xdr:cNvPicPr>
      </xdr:nvPicPr>
      <xdr:blipFill>
        <a:blip xmlns:r="http://schemas.openxmlformats.org/officeDocument/2006/relationships" r:embed="rId161">
          <a:extLst>
            <a:ext uri="{28A0092B-C50C-407E-A947-70E740481C1C}">
              <a14:useLocalDpi xmlns:a14="http://schemas.microsoft.com/office/drawing/2010/main" val="0"/>
            </a:ext>
          </a:extLst>
        </a:blip>
        <a:srcRect/>
        <a:stretch>
          <a:fillRect/>
        </a:stretch>
      </xdr:blipFill>
      <xdr:spPr bwMode="auto">
        <a:xfrm>
          <a:off x="0" y="137350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16</xdr:row>
      <xdr:rowOff>0</xdr:rowOff>
    </xdr:from>
    <xdr:to>
      <xdr:col>23</xdr:col>
      <xdr:colOff>0</xdr:colOff>
      <xdr:row>16</xdr:row>
      <xdr:rowOff>247650</xdr:rowOff>
    </xdr:to>
    <xdr:pic>
      <xdr:nvPicPr>
        <xdr:cNvPr id="825" name="Picture 824" descr="http://warlordsbattlecry.free.fr/image/jeu/icone/Electricite.gif"/>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048000" y="13735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16</xdr:row>
      <xdr:rowOff>0</xdr:rowOff>
    </xdr:from>
    <xdr:to>
      <xdr:col>28</xdr:col>
      <xdr:colOff>161925</xdr:colOff>
      <xdr:row>16</xdr:row>
      <xdr:rowOff>161925</xdr:rowOff>
    </xdr:to>
    <xdr:pic>
      <xdr:nvPicPr>
        <xdr:cNvPr id="826" name="Picture 825"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37350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16</xdr:row>
      <xdr:rowOff>0</xdr:rowOff>
    </xdr:from>
    <xdr:to>
      <xdr:col>28</xdr:col>
      <xdr:colOff>333375</xdr:colOff>
      <xdr:row>16</xdr:row>
      <xdr:rowOff>161925</xdr:rowOff>
    </xdr:to>
    <xdr:pic>
      <xdr:nvPicPr>
        <xdr:cNvPr id="827" name="Picture 826"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37350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16</xdr:row>
      <xdr:rowOff>0</xdr:rowOff>
    </xdr:from>
    <xdr:to>
      <xdr:col>28</xdr:col>
      <xdr:colOff>504825</xdr:colOff>
      <xdr:row>16</xdr:row>
      <xdr:rowOff>161925</xdr:rowOff>
    </xdr:to>
    <xdr:pic>
      <xdr:nvPicPr>
        <xdr:cNvPr id="828" name="Picture 827"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438900" y="137350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514350</xdr:colOff>
      <xdr:row>16</xdr:row>
      <xdr:rowOff>0</xdr:rowOff>
    </xdr:from>
    <xdr:to>
      <xdr:col>29</xdr:col>
      <xdr:colOff>123825</xdr:colOff>
      <xdr:row>16</xdr:row>
      <xdr:rowOff>161925</xdr:rowOff>
    </xdr:to>
    <xdr:pic>
      <xdr:nvPicPr>
        <xdr:cNvPr id="829" name="Picture 828"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10350" y="137350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16</xdr:row>
      <xdr:rowOff>0</xdr:rowOff>
    </xdr:from>
    <xdr:to>
      <xdr:col>31</xdr:col>
      <xdr:colOff>285750</xdr:colOff>
      <xdr:row>16</xdr:row>
      <xdr:rowOff>247650</xdr:rowOff>
    </xdr:to>
    <xdr:pic>
      <xdr:nvPicPr>
        <xdr:cNvPr id="830" name="Picture 829"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13735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295275</xdr:colOff>
      <xdr:row>16</xdr:row>
      <xdr:rowOff>0</xdr:rowOff>
    </xdr:from>
    <xdr:to>
      <xdr:col>31</xdr:col>
      <xdr:colOff>581025</xdr:colOff>
      <xdr:row>16</xdr:row>
      <xdr:rowOff>247650</xdr:rowOff>
    </xdr:to>
    <xdr:pic>
      <xdr:nvPicPr>
        <xdr:cNvPr id="831" name="Picture 830"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220075" y="13735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590550</xdr:colOff>
      <xdr:row>16</xdr:row>
      <xdr:rowOff>0</xdr:rowOff>
    </xdr:from>
    <xdr:to>
      <xdr:col>31</xdr:col>
      <xdr:colOff>876300</xdr:colOff>
      <xdr:row>16</xdr:row>
      <xdr:rowOff>247650</xdr:rowOff>
    </xdr:to>
    <xdr:pic>
      <xdr:nvPicPr>
        <xdr:cNvPr id="832" name="Picture 831"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515350" y="13735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16</xdr:row>
      <xdr:rowOff>0</xdr:rowOff>
    </xdr:from>
    <xdr:to>
      <xdr:col>32</xdr:col>
      <xdr:colOff>285750</xdr:colOff>
      <xdr:row>16</xdr:row>
      <xdr:rowOff>247650</xdr:rowOff>
    </xdr:to>
    <xdr:pic>
      <xdr:nvPicPr>
        <xdr:cNvPr id="833" name="Picture 832"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34400" y="137350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26</xdr:row>
      <xdr:rowOff>0</xdr:rowOff>
    </xdr:from>
    <xdr:to>
      <xdr:col>1</xdr:col>
      <xdr:colOff>923925</xdr:colOff>
      <xdr:row>26</xdr:row>
      <xdr:rowOff>971550</xdr:rowOff>
    </xdr:to>
    <xdr:pic>
      <xdr:nvPicPr>
        <xdr:cNvPr id="834" name="Picture 833" descr="Minotaur King"/>
        <xdr:cNvPicPr>
          <a:picLocks noChangeAspect="1" noChangeArrowheads="1"/>
        </xdr:cNvPicPr>
      </xdr:nvPicPr>
      <xdr:blipFill>
        <a:blip xmlns:r="http://schemas.openxmlformats.org/officeDocument/2006/relationships" r:embed="rId162">
          <a:extLst>
            <a:ext uri="{28A0092B-C50C-407E-A947-70E740481C1C}">
              <a14:useLocalDpi xmlns:a14="http://schemas.microsoft.com/office/drawing/2010/main" val="0"/>
            </a:ext>
          </a:extLst>
        </a:blip>
        <a:srcRect/>
        <a:stretch>
          <a:fillRect/>
        </a:stretch>
      </xdr:blipFill>
      <xdr:spPr bwMode="auto">
        <a:xfrm>
          <a:off x="0" y="1381125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26</xdr:row>
      <xdr:rowOff>0</xdr:rowOff>
    </xdr:from>
    <xdr:to>
      <xdr:col>23</xdr:col>
      <xdr:colOff>0</xdr:colOff>
      <xdr:row>26</xdr:row>
      <xdr:rowOff>247650</xdr:rowOff>
    </xdr:to>
    <xdr:pic>
      <xdr:nvPicPr>
        <xdr:cNvPr id="835" name="Picture 834"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1381125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26</xdr:row>
      <xdr:rowOff>0</xdr:rowOff>
    </xdr:from>
    <xdr:to>
      <xdr:col>28</xdr:col>
      <xdr:colOff>161925</xdr:colOff>
      <xdr:row>26</xdr:row>
      <xdr:rowOff>161925</xdr:rowOff>
    </xdr:to>
    <xdr:pic>
      <xdr:nvPicPr>
        <xdr:cNvPr id="836" name="Picture 835"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38112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26</xdr:row>
      <xdr:rowOff>0</xdr:rowOff>
    </xdr:from>
    <xdr:to>
      <xdr:col>28</xdr:col>
      <xdr:colOff>333375</xdr:colOff>
      <xdr:row>26</xdr:row>
      <xdr:rowOff>161925</xdr:rowOff>
    </xdr:to>
    <xdr:pic>
      <xdr:nvPicPr>
        <xdr:cNvPr id="837" name="Picture 836"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38112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26</xdr:row>
      <xdr:rowOff>0</xdr:rowOff>
    </xdr:from>
    <xdr:to>
      <xdr:col>28</xdr:col>
      <xdr:colOff>504825</xdr:colOff>
      <xdr:row>26</xdr:row>
      <xdr:rowOff>161925</xdr:rowOff>
    </xdr:to>
    <xdr:pic>
      <xdr:nvPicPr>
        <xdr:cNvPr id="838" name="Picture 837"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438900" y="138112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514350</xdr:colOff>
      <xdr:row>26</xdr:row>
      <xdr:rowOff>0</xdr:rowOff>
    </xdr:from>
    <xdr:to>
      <xdr:col>29</xdr:col>
      <xdr:colOff>123825</xdr:colOff>
      <xdr:row>26</xdr:row>
      <xdr:rowOff>161925</xdr:rowOff>
    </xdr:to>
    <xdr:pic>
      <xdr:nvPicPr>
        <xdr:cNvPr id="839" name="Picture 838"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10350" y="1381125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xdr:row>
      <xdr:rowOff>0</xdr:rowOff>
    </xdr:from>
    <xdr:to>
      <xdr:col>1</xdr:col>
      <xdr:colOff>923925</xdr:colOff>
      <xdr:row>15</xdr:row>
      <xdr:rowOff>971550</xdr:rowOff>
    </xdr:to>
    <xdr:pic>
      <xdr:nvPicPr>
        <xdr:cNvPr id="840" name="Picture 839" descr="Skull of Sartek"/>
        <xdr:cNvPicPr>
          <a:picLocks noChangeAspect="1" noChangeArrowheads="1"/>
        </xdr:cNvPicPr>
      </xdr:nvPicPr>
      <xdr:blipFill>
        <a:blip xmlns:r="http://schemas.openxmlformats.org/officeDocument/2006/relationships" r:embed="rId163">
          <a:extLst>
            <a:ext uri="{28A0092B-C50C-407E-A947-70E740481C1C}">
              <a14:useLocalDpi xmlns:a14="http://schemas.microsoft.com/office/drawing/2010/main" val="0"/>
            </a:ext>
          </a:extLst>
        </a:blip>
        <a:srcRect/>
        <a:stretch>
          <a:fillRect/>
        </a:stretch>
      </xdr:blipFill>
      <xdr:spPr bwMode="auto">
        <a:xfrm>
          <a:off x="0" y="139827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15</xdr:row>
      <xdr:rowOff>0</xdr:rowOff>
    </xdr:from>
    <xdr:to>
      <xdr:col>23</xdr:col>
      <xdr:colOff>0</xdr:colOff>
      <xdr:row>15</xdr:row>
      <xdr:rowOff>247650</xdr:rowOff>
    </xdr:to>
    <xdr:pic>
      <xdr:nvPicPr>
        <xdr:cNvPr id="841" name="Picture 840" descr="http://warlordsbattlecry.free.fr/image/jeu/icone/Electricite.gif"/>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048000" y="13982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15</xdr:row>
      <xdr:rowOff>0</xdr:rowOff>
    </xdr:from>
    <xdr:to>
      <xdr:col>28</xdr:col>
      <xdr:colOff>161925</xdr:colOff>
      <xdr:row>15</xdr:row>
      <xdr:rowOff>161925</xdr:rowOff>
    </xdr:to>
    <xdr:pic>
      <xdr:nvPicPr>
        <xdr:cNvPr id="842" name="Picture 841"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39827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15</xdr:row>
      <xdr:rowOff>0</xdr:rowOff>
    </xdr:from>
    <xdr:to>
      <xdr:col>28</xdr:col>
      <xdr:colOff>333375</xdr:colOff>
      <xdr:row>15</xdr:row>
      <xdr:rowOff>161925</xdr:rowOff>
    </xdr:to>
    <xdr:pic>
      <xdr:nvPicPr>
        <xdr:cNvPr id="843" name="Picture 842"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39827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15</xdr:row>
      <xdr:rowOff>0</xdr:rowOff>
    </xdr:from>
    <xdr:to>
      <xdr:col>28</xdr:col>
      <xdr:colOff>504825</xdr:colOff>
      <xdr:row>15</xdr:row>
      <xdr:rowOff>161925</xdr:rowOff>
    </xdr:to>
    <xdr:pic>
      <xdr:nvPicPr>
        <xdr:cNvPr id="844" name="Picture 843"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438900" y="139827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514350</xdr:colOff>
      <xdr:row>15</xdr:row>
      <xdr:rowOff>0</xdr:rowOff>
    </xdr:from>
    <xdr:to>
      <xdr:col>29</xdr:col>
      <xdr:colOff>123825</xdr:colOff>
      <xdr:row>15</xdr:row>
      <xdr:rowOff>161925</xdr:rowOff>
    </xdr:to>
    <xdr:pic>
      <xdr:nvPicPr>
        <xdr:cNvPr id="845" name="Picture 844"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10350" y="139827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15</xdr:row>
      <xdr:rowOff>0</xdr:rowOff>
    </xdr:from>
    <xdr:to>
      <xdr:col>31</xdr:col>
      <xdr:colOff>285750</xdr:colOff>
      <xdr:row>15</xdr:row>
      <xdr:rowOff>247650</xdr:rowOff>
    </xdr:to>
    <xdr:pic>
      <xdr:nvPicPr>
        <xdr:cNvPr id="846" name="Picture 845"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924800" y="13982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15</xdr:row>
      <xdr:rowOff>0</xdr:rowOff>
    </xdr:from>
    <xdr:to>
      <xdr:col>32</xdr:col>
      <xdr:colOff>285750</xdr:colOff>
      <xdr:row>15</xdr:row>
      <xdr:rowOff>247650</xdr:rowOff>
    </xdr:to>
    <xdr:pic>
      <xdr:nvPicPr>
        <xdr:cNvPr id="847" name="Picture 846"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34400" y="13982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xdr:row>
      <xdr:rowOff>0</xdr:rowOff>
    </xdr:from>
    <xdr:to>
      <xdr:col>1</xdr:col>
      <xdr:colOff>923925</xdr:colOff>
      <xdr:row>23</xdr:row>
      <xdr:rowOff>971550</xdr:rowOff>
    </xdr:to>
    <xdr:pic>
      <xdr:nvPicPr>
        <xdr:cNvPr id="848" name="Picture 847" descr="Storm Dragon"/>
        <xdr:cNvPicPr>
          <a:picLocks noChangeAspect="1" noChangeArrowheads="1"/>
        </xdr:cNvPicPr>
      </xdr:nvPicPr>
      <xdr:blipFill>
        <a:blip xmlns:r="http://schemas.openxmlformats.org/officeDocument/2006/relationships" r:embed="rId164">
          <a:extLst>
            <a:ext uri="{28A0092B-C50C-407E-A947-70E740481C1C}">
              <a14:useLocalDpi xmlns:a14="http://schemas.microsoft.com/office/drawing/2010/main" val="0"/>
            </a:ext>
          </a:extLst>
        </a:blip>
        <a:srcRect/>
        <a:stretch>
          <a:fillRect/>
        </a:stretch>
      </xdr:blipFill>
      <xdr:spPr bwMode="auto">
        <a:xfrm>
          <a:off x="0" y="140589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23</xdr:row>
      <xdr:rowOff>0</xdr:rowOff>
    </xdr:from>
    <xdr:to>
      <xdr:col>23</xdr:col>
      <xdr:colOff>0</xdr:colOff>
      <xdr:row>23</xdr:row>
      <xdr:rowOff>247650</xdr:rowOff>
    </xdr:to>
    <xdr:pic>
      <xdr:nvPicPr>
        <xdr:cNvPr id="849" name="Picture 848" descr="http://warlordsbattlecry.free.fr/image/jeu/icone/Electricite.gif"/>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048000" y="140589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23</xdr:row>
      <xdr:rowOff>0</xdr:rowOff>
    </xdr:from>
    <xdr:to>
      <xdr:col>28</xdr:col>
      <xdr:colOff>161925</xdr:colOff>
      <xdr:row>23</xdr:row>
      <xdr:rowOff>161925</xdr:rowOff>
    </xdr:to>
    <xdr:pic>
      <xdr:nvPicPr>
        <xdr:cNvPr id="850" name="Picture 849"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40589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23</xdr:row>
      <xdr:rowOff>0</xdr:rowOff>
    </xdr:from>
    <xdr:to>
      <xdr:col>28</xdr:col>
      <xdr:colOff>333375</xdr:colOff>
      <xdr:row>23</xdr:row>
      <xdr:rowOff>161925</xdr:rowOff>
    </xdr:to>
    <xdr:pic>
      <xdr:nvPicPr>
        <xdr:cNvPr id="851" name="Picture 850"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140589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23</xdr:row>
      <xdr:rowOff>0</xdr:rowOff>
    </xdr:from>
    <xdr:to>
      <xdr:col>31</xdr:col>
      <xdr:colOff>285750</xdr:colOff>
      <xdr:row>23</xdr:row>
      <xdr:rowOff>247650</xdr:rowOff>
    </xdr:to>
    <xdr:pic>
      <xdr:nvPicPr>
        <xdr:cNvPr id="852" name="Picture 851"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140589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21</xdr:row>
      <xdr:rowOff>0</xdr:rowOff>
    </xdr:from>
    <xdr:to>
      <xdr:col>1</xdr:col>
      <xdr:colOff>923925</xdr:colOff>
      <xdr:row>21</xdr:row>
      <xdr:rowOff>971550</xdr:rowOff>
    </xdr:to>
    <xdr:pic>
      <xdr:nvPicPr>
        <xdr:cNvPr id="853" name="Picture 852" descr="Swamp Dragon"/>
        <xdr:cNvPicPr>
          <a:picLocks noChangeAspect="1" noChangeArrowheads="1"/>
        </xdr:cNvPicPr>
      </xdr:nvPicPr>
      <xdr:blipFill>
        <a:blip xmlns:r="http://schemas.openxmlformats.org/officeDocument/2006/relationships" r:embed="rId165">
          <a:extLst>
            <a:ext uri="{28A0092B-C50C-407E-A947-70E740481C1C}">
              <a14:useLocalDpi xmlns:a14="http://schemas.microsoft.com/office/drawing/2010/main" val="0"/>
            </a:ext>
          </a:extLst>
        </a:blip>
        <a:srcRect/>
        <a:stretch>
          <a:fillRect/>
        </a:stretch>
      </xdr:blipFill>
      <xdr:spPr bwMode="auto">
        <a:xfrm>
          <a:off x="0" y="141351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21</xdr:row>
      <xdr:rowOff>0</xdr:rowOff>
    </xdr:from>
    <xdr:to>
      <xdr:col>23</xdr:col>
      <xdr:colOff>0</xdr:colOff>
      <xdr:row>21</xdr:row>
      <xdr:rowOff>247650</xdr:rowOff>
    </xdr:to>
    <xdr:pic>
      <xdr:nvPicPr>
        <xdr:cNvPr id="854" name="Picture 853"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0" y="14135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21</xdr:row>
      <xdr:rowOff>0</xdr:rowOff>
    </xdr:from>
    <xdr:to>
      <xdr:col>28</xdr:col>
      <xdr:colOff>161925</xdr:colOff>
      <xdr:row>21</xdr:row>
      <xdr:rowOff>161925</xdr:rowOff>
    </xdr:to>
    <xdr:pic>
      <xdr:nvPicPr>
        <xdr:cNvPr id="855" name="Picture 854"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41351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21</xdr:row>
      <xdr:rowOff>0</xdr:rowOff>
    </xdr:from>
    <xdr:to>
      <xdr:col>28</xdr:col>
      <xdr:colOff>333375</xdr:colOff>
      <xdr:row>21</xdr:row>
      <xdr:rowOff>161925</xdr:rowOff>
    </xdr:to>
    <xdr:pic>
      <xdr:nvPicPr>
        <xdr:cNvPr id="856" name="Picture 855"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141351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21</xdr:row>
      <xdr:rowOff>0</xdr:rowOff>
    </xdr:from>
    <xdr:to>
      <xdr:col>31</xdr:col>
      <xdr:colOff>285750</xdr:colOff>
      <xdr:row>21</xdr:row>
      <xdr:rowOff>247650</xdr:rowOff>
    </xdr:to>
    <xdr:pic>
      <xdr:nvPicPr>
        <xdr:cNvPr id="857" name="Picture 856"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14135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19</xdr:row>
      <xdr:rowOff>0</xdr:rowOff>
    </xdr:from>
    <xdr:to>
      <xdr:col>1</xdr:col>
      <xdr:colOff>923925</xdr:colOff>
      <xdr:row>19</xdr:row>
      <xdr:rowOff>971550</xdr:rowOff>
    </xdr:to>
    <xdr:pic>
      <xdr:nvPicPr>
        <xdr:cNvPr id="858" name="Picture 857" descr="Tempest"/>
        <xdr:cNvPicPr>
          <a:picLocks noChangeAspect="1" noChangeArrowheads="1"/>
        </xdr:cNvPicPr>
      </xdr:nvPicPr>
      <xdr:blipFill>
        <a:blip xmlns:r="http://schemas.openxmlformats.org/officeDocument/2006/relationships" r:embed="rId166">
          <a:extLst>
            <a:ext uri="{28A0092B-C50C-407E-A947-70E740481C1C}">
              <a14:useLocalDpi xmlns:a14="http://schemas.microsoft.com/office/drawing/2010/main" val="0"/>
            </a:ext>
          </a:extLst>
        </a:blip>
        <a:srcRect/>
        <a:stretch>
          <a:fillRect/>
        </a:stretch>
      </xdr:blipFill>
      <xdr:spPr bwMode="auto">
        <a:xfrm>
          <a:off x="0" y="142113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19</xdr:row>
      <xdr:rowOff>0</xdr:rowOff>
    </xdr:from>
    <xdr:to>
      <xdr:col>23</xdr:col>
      <xdr:colOff>0</xdr:colOff>
      <xdr:row>19</xdr:row>
      <xdr:rowOff>247650</xdr:rowOff>
    </xdr:to>
    <xdr:pic>
      <xdr:nvPicPr>
        <xdr:cNvPr id="859" name="Picture 858" descr="http://warlordsbattlecry.free.fr/image/jeu/icone/Electricite.gif"/>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048000" y="142113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19</xdr:row>
      <xdr:rowOff>0</xdr:rowOff>
    </xdr:from>
    <xdr:to>
      <xdr:col>28</xdr:col>
      <xdr:colOff>161925</xdr:colOff>
      <xdr:row>19</xdr:row>
      <xdr:rowOff>161925</xdr:rowOff>
    </xdr:to>
    <xdr:pic>
      <xdr:nvPicPr>
        <xdr:cNvPr id="860" name="Picture 859"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42113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19</xdr:row>
      <xdr:rowOff>0</xdr:rowOff>
    </xdr:from>
    <xdr:to>
      <xdr:col>28</xdr:col>
      <xdr:colOff>333375</xdr:colOff>
      <xdr:row>19</xdr:row>
      <xdr:rowOff>161925</xdr:rowOff>
    </xdr:to>
    <xdr:pic>
      <xdr:nvPicPr>
        <xdr:cNvPr id="861" name="Picture 860"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42113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19</xdr:row>
      <xdr:rowOff>0</xdr:rowOff>
    </xdr:from>
    <xdr:to>
      <xdr:col>28</xdr:col>
      <xdr:colOff>504825</xdr:colOff>
      <xdr:row>19</xdr:row>
      <xdr:rowOff>161925</xdr:rowOff>
    </xdr:to>
    <xdr:pic>
      <xdr:nvPicPr>
        <xdr:cNvPr id="862" name="Picture 861"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438900" y="142113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514350</xdr:colOff>
      <xdr:row>19</xdr:row>
      <xdr:rowOff>0</xdr:rowOff>
    </xdr:from>
    <xdr:to>
      <xdr:col>29</xdr:col>
      <xdr:colOff>123825</xdr:colOff>
      <xdr:row>19</xdr:row>
      <xdr:rowOff>161925</xdr:rowOff>
    </xdr:to>
    <xdr:pic>
      <xdr:nvPicPr>
        <xdr:cNvPr id="863" name="Picture 862"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10350" y="142113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19</xdr:row>
      <xdr:rowOff>0</xdr:rowOff>
    </xdr:from>
    <xdr:to>
      <xdr:col>31</xdr:col>
      <xdr:colOff>285750</xdr:colOff>
      <xdr:row>19</xdr:row>
      <xdr:rowOff>247650</xdr:rowOff>
    </xdr:to>
    <xdr:pic>
      <xdr:nvPicPr>
        <xdr:cNvPr id="864" name="Picture 863"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7924800" y="142113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18</xdr:row>
      <xdr:rowOff>0</xdr:rowOff>
    </xdr:from>
    <xdr:to>
      <xdr:col>1</xdr:col>
      <xdr:colOff>923925</xdr:colOff>
      <xdr:row>18</xdr:row>
      <xdr:rowOff>971550</xdr:rowOff>
    </xdr:to>
    <xdr:pic>
      <xdr:nvPicPr>
        <xdr:cNvPr id="865" name="Picture 864" descr="The Lion Throne"/>
        <xdr:cNvPicPr>
          <a:picLocks noChangeAspect="1" noChangeArrowheads="1"/>
        </xdr:cNvPicPr>
      </xdr:nvPicPr>
      <xdr:blipFill>
        <a:blip xmlns:r="http://schemas.openxmlformats.org/officeDocument/2006/relationships" r:embed="rId167">
          <a:extLst>
            <a:ext uri="{28A0092B-C50C-407E-A947-70E740481C1C}">
              <a14:useLocalDpi xmlns:a14="http://schemas.microsoft.com/office/drawing/2010/main" val="0"/>
            </a:ext>
          </a:extLst>
        </a:blip>
        <a:srcRect/>
        <a:stretch>
          <a:fillRect/>
        </a:stretch>
      </xdr:blipFill>
      <xdr:spPr bwMode="auto">
        <a:xfrm>
          <a:off x="0" y="142875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18</xdr:row>
      <xdr:rowOff>0</xdr:rowOff>
    </xdr:from>
    <xdr:to>
      <xdr:col>23</xdr:col>
      <xdr:colOff>0</xdr:colOff>
      <xdr:row>18</xdr:row>
      <xdr:rowOff>247650</xdr:rowOff>
    </xdr:to>
    <xdr:pic>
      <xdr:nvPicPr>
        <xdr:cNvPr id="866" name="Picture 865"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0" y="142875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18</xdr:row>
      <xdr:rowOff>0</xdr:rowOff>
    </xdr:from>
    <xdr:to>
      <xdr:col>28</xdr:col>
      <xdr:colOff>161925</xdr:colOff>
      <xdr:row>18</xdr:row>
      <xdr:rowOff>161925</xdr:rowOff>
    </xdr:to>
    <xdr:pic>
      <xdr:nvPicPr>
        <xdr:cNvPr id="867" name="Picture 866"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42875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18</xdr:row>
      <xdr:rowOff>0</xdr:rowOff>
    </xdr:from>
    <xdr:to>
      <xdr:col>28</xdr:col>
      <xdr:colOff>333375</xdr:colOff>
      <xdr:row>18</xdr:row>
      <xdr:rowOff>161925</xdr:rowOff>
    </xdr:to>
    <xdr:pic>
      <xdr:nvPicPr>
        <xdr:cNvPr id="868" name="Picture 867"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42875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18</xdr:row>
      <xdr:rowOff>0</xdr:rowOff>
    </xdr:from>
    <xdr:to>
      <xdr:col>28</xdr:col>
      <xdr:colOff>504825</xdr:colOff>
      <xdr:row>18</xdr:row>
      <xdr:rowOff>161925</xdr:rowOff>
    </xdr:to>
    <xdr:pic>
      <xdr:nvPicPr>
        <xdr:cNvPr id="869" name="Picture 868"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438900" y="142875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514350</xdr:colOff>
      <xdr:row>18</xdr:row>
      <xdr:rowOff>0</xdr:rowOff>
    </xdr:from>
    <xdr:to>
      <xdr:col>29</xdr:col>
      <xdr:colOff>123825</xdr:colOff>
      <xdr:row>18</xdr:row>
      <xdr:rowOff>161925</xdr:rowOff>
    </xdr:to>
    <xdr:pic>
      <xdr:nvPicPr>
        <xdr:cNvPr id="870" name="Picture 869"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10350" y="142875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18</xdr:row>
      <xdr:rowOff>0</xdr:rowOff>
    </xdr:from>
    <xdr:to>
      <xdr:col>31</xdr:col>
      <xdr:colOff>285750</xdr:colOff>
      <xdr:row>18</xdr:row>
      <xdr:rowOff>247650</xdr:rowOff>
    </xdr:to>
    <xdr:pic>
      <xdr:nvPicPr>
        <xdr:cNvPr id="871" name="Picture 870"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142875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1</xdr:col>
      <xdr:colOff>923925</xdr:colOff>
      <xdr:row>14</xdr:row>
      <xdr:rowOff>971550</xdr:rowOff>
    </xdr:to>
    <xdr:pic>
      <xdr:nvPicPr>
        <xdr:cNvPr id="872" name="Picture 871" descr="Lord Bane"/>
        <xdr:cNvPicPr>
          <a:picLocks noChangeAspect="1" noChangeArrowheads="1"/>
        </xdr:cNvPicPr>
      </xdr:nvPicPr>
      <xdr:blipFill>
        <a:blip xmlns:r="http://schemas.openxmlformats.org/officeDocument/2006/relationships" r:embed="rId168">
          <a:extLst>
            <a:ext uri="{28A0092B-C50C-407E-A947-70E740481C1C}">
              <a14:useLocalDpi xmlns:a14="http://schemas.microsoft.com/office/drawing/2010/main" val="0"/>
            </a:ext>
          </a:extLst>
        </a:blip>
        <a:srcRect/>
        <a:stretch>
          <a:fillRect/>
        </a:stretch>
      </xdr:blipFill>
      <xdr:spPr bwMode="auto">
        <a:xfrm>
          <a:off x="0" y="143637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14</xdr:row>
      <xdr:rowOff>0</xdr:rowOff>
    </xdr:from>
    <xdr:to>
      <xdr:col>23</xdr:col>
      <xdr:colOff>0</xdr:colOff>
      <xdr:row>14</xdr:row>
      <xdr:rowOff>247650</xdr:rowOff>
    </xdr:to>
    <xdr:pic>
      <xdr:nvPicPr>
        <xdr:cNvPr id="873" name="Picture 872"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0" y="14363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14</xdr:row>
      <xdr:rowOff>0</xdr:rowOff>
    </xdr:from>
    <xdr:to>
      <xdr:col>28</xdr:col>
      <xdr:colOff>161925</xdr:colOff>
      <xdr:row>14</xdr:row>
      <xdr:rowOff>161925</xdr:rowOff>
    </xdr:to>
    <xdr:pic>
      <xdr:nvPicPr>
        <xdr:cNvPr id="874" name="Picture 873"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43637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14</xdr:row>
      <xdr:rowOff>0</xdr:rowOff>
    </xdr:from>
    <xdr:to>
      <xdr:col>28</xdr:col>
      <xdr:colOff>333375</xdr:colOff>
      <xdr:row>14</xdr:row>
      <xdr:rowOff>161925</xdr:rowOff>
    </xdr:to>
    <xdr:pic>
      <xdr:nvPicPr>
        <xdr:cNvPr id="875" name="Picture 874"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43637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14</xdr:row>
      <xdr:rowOff>0</xdr:rowOff>
    </xdr:from>
    <xdr:to>
      <xdr:col>28</xdr:col>
      <xdr:colOff>504825</xdr:colOff>
      <xdr:row>14</xdr:row>
      <xdr:rowOff>161925</xdr:rowOff>
    </xdr:to>
    <xdr:pic>
      <xdr:nvPicPr>
        <xdr:cNvPr id="876" name="Picture 875"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438900" y="143637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514350</xdr:colOff>
      <xdr:row>14</xdr:row>
      <xdr:rowOff>0</xdr:rowOff>
    </xdr:from>
    <xdr:to>
      <xdr:col>29</xdr:col>
      <xdr:colOff>123825</xdr:colOff>
      <xdr:row>14</xdr:row>
      <xdr:rowOff>161925</xdr:rowOff>
    </xdr:to>
    <xdr:pic>
      <xdr:nvPicPr>
        <xdr:cNvPr id="877" name="Picture 876"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10350" y="143637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14</xdr:row>
      <xdr:rowOff>0</xdr:rowOff>
    </xdr:from>
    <xdr:to>
      <xdr:col>31</xdr:col>
      <xdr:colOff>285750</xdr:colOff>
      <xdr:row>14</xdr:row>
      <xdr:rowOff>247650</xdr:rowOff>
    </xdr:to>
    <xdr:pic>
      <xdr:nvPicPr>
        <xdr:cNvPr id="878" name="Picture 877"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143637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12</xdr:row>
      <xdr:rowOff>0</xdr:rowOff>
    </xdr:from>
    <xdr:to>
      <xdr:col>1</xdr:col>
      <xdr:colOff>923925</xdr:colOff>
      <xdr:row>12</xdr:row>
      <xdr:rowOff>971550</xdr:rowOff>
    </xdr:to>
    <xdr:pic>
      <xdr:nvPicPr>
        <xdr:cNvPr id="879" name="Picture 878" descr="Iriki"/>
        <xdr:cNvPicPr>
          <a:picLocks noChangeAspect="1" noChangeArrowheads="1"/>
        </xdr:cNvPicPr>
      </xdr:nvPicPr>
      <xdr:blipFill>
        <a:blip xmlns:r="http://schemas.openxmlformats.org/officeDocument/2006/relationships" r:embed="rId169">
          <a:extLst>
            <a:ext uri="{28A0092B-C50C-407E-A947-70E740481C1C}">
              <a14:useLocalDpi xmlns:a14="http://schemas.microsoft.com/office/drawing/2010/main" val="0"/>
            </a:ext>
          </a:extLst>
        </a:blip>
        <a:srcRect/>
        <a:stretch>
          <a:fillRect/>
        </a:stretch>
      </xdr:blipFill>
      <xdr:spPr bwMode="auto">
        <a:xfrm>
          <a:off x="0" y="144399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12</xdr:row>
      <xdr:rowOff>0</xdr:rowOff>
    </xdr:from>
    <xdr:to>
      <xdr:col>23</xdr:col>
      <xdr:colOff>0</xdr:colOff>
      <xdr:row>12</xdr:row>
      <xdr:rowOff>247650</xdr:rowOff>
    </xdr:to>
    <xdr:pic>
      <xdr:nvPicPr>
        <xdr:cNvPr id="880" name="Picture 879"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0" y="144399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12</xdr:row>
      <xdr:rowOff>0</xdr:rowOff>
    </xdr:from>
    <xdr:to>
      <xdr:col>28</xdr:col>
      <xdr:colOff>161925</xdr:colOff>
      <xdr:row>12</xdr:row>
      <xdr:rowOff>161925</xdr:rowOff>
    </xdr:to>
    <xdr:pic>
      <xdr:nvPicPr>
        <xdr:cNvPr id="881" name="Picture 880"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44399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12</xdr:row>
      <xdr:rowOff>0</xdr:rowOff>
    </xdr:from>
    <xdr:to>
      <xdr:col>28</xdr:col>
      <xdr:colOff>333375</xdr:colOff>
      <xdr:row>12</xdr:row>
      <xdr:rowOff>161925</xdr:rowOff>
    </xdr:to>
    <xdr:pic>
      <xdr:nvPicPr>
        <xdr:cNvPr id="882" name="Picture 881"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44399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12</xdr:row>
      <xdr:rowOff>0</xdr:rowOff>
    </xdr:from>
    <xdr:to>
      <xdr:col>28</xdr:col>
      <xdr:colOff>504825</xdr:colOff>
      <xdr:row>12</xdr:row>
      <xdr:rowOff>161925</xdr:rowOff>
    </xdr:to>
    <xdr:pic>
      <xdr:nvPicPr>
        <xdr:cNvPr id="883" name="Picture 882"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438900" y="144399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514350</xdr:colOff>
      <xdr:row>12</xdr:row>
      <xdr:rowOff>0</xdr:rowOff>
    </xdr:from>
    <xdr:to>
      <xdr:col>29</xdr:col>
      <xdr:colOff>123825</xdr:colOff>
      <xdr:row>12</xdr:row>
      <xdr:rowOff>161925</xdr:rowOff>
    </xdr:to>
    <xdr:pic>
      <xdr:nvPicPr>
        <xdr:cNvPr id="884" name="Picture 883"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10350" y="144399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12</xdr:row>
      <xdr:rowOff>0</xdr:rowOff>
    </xdr:from>
    <xdr:to>
      <xdr:col>31</xdr:col>
      <xdr:colOff>285750</xdr:colOff>
      <xdr:row>12</xdr:row>
      <xdr:rowOff>247650</xdr:rowOff>
    </xdr:to>
    <xdr:pic>
      <xdr:nvPicPr>
        <xdr:cNvPr id="885" name="Picture 884"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144399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1</xdr:col>
      <xdr:colOff>923925</xdr:colOff>
      <xdr:row>13</xdr:row>
      <xdr:rowOff>971550</xdr:rowOff>
    </xdr:to>
    <xdr:pic>
      <xdr:nvPicPr>
        <xdr:cNvPr id="886" name="Picture 885" descr="Pyrohydra"/>
        <xdr:cNvPicPr>
          <a:picLocks noChangeAspect="1" noChangeArrowheads="1"/>
        </xdr:cNvPicPr>
      </xdr:nvPicPr>
      <xdr:blipFill>
        <a:blip xmlns:r="http://schemas.openxmlformats.org/officeDocument/2006/relationships" r:embed="rId170">
          <a:extLst>
            <a:ext uri="{28A0092B-C50C-407E-A947-70E740481C1C}">
              <a14:useLocalDpi xmlns:a14="http://schemas.microsoft.com/office/drawing/2010/main" val="0"/>
            </a:ext>
          </a:extLst>
        </a:blip>
        <a:srcRect/>
        <a:stretch>
          <a:fillRect/>
        </a:stretch>
      </xdr:blipFill>
      <xdr:spPr bwMode="auto">
        <a:xfrm>
          <a:off x="0" y="145161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13</xdr:row>
      <xdr:rowOff>0</xdr:rowOff>
    </xdr:from>
    <xdr:to>
      <xdr:col>23</xdr:col>
      <xdr:colOff>0</xdr:colOff>
      <xdr:row>13</xdr:row>
      <xdr:rowOff>247650</xdr:rowOff>
    </xdr:to>
    <xdr:pic>
      <xdr:nvPicPr>
        <xdr:cNvPr id="887" name="Picture 886"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0" y="14516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13</xdr:row>
      <xdr:rowOff>0</xdr:rowOff>
    </xdr:from>
    <xdr:to>
      <xdr:col>28</xdr:col>
      <xdr:colOff>161925</xdr:colOff>
      <xdr:row>13</xdr:row>
      <xdr:rowOff>161925</xdr:rowOff>
    </xdr:to>
    <xdr:pic>
      <xdr:nvPicPr>
        <xdr:cNvPr id="888" name="Picture 887"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45161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13</xdr:row>
      <xdr:rowOff>0</xdr:rowOff>
    </xdr:from>
    <xdr:to>
      <xdr:col>28</xdr:col>
      <xdr:colOff>333375</xdr:colOff>
      <xdr:row>13</xdr:row>
      <xdr:rowOff>161925</xdr:rowOff>
    </xdr:to>
    <xdr:pic>
      <xdr:nvPicPr>
        <xdr:cNvPr id="889" name="Picture 888"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267450" y="145161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13</xdr:row>
      <xdr:rowOff>0</xdr:rowOff>
    </xdr:from>
    <xdr:to>
      <xdr:col>31</xdr:col>
      <xdr:colOff>285750</xdr:colOff>
      <xdr:row>13</xdr:row>
      <xdr:rowOff>247650</xdr:rowOff>
    </xdr:to>
    <xdr:pic>
      <xdr:nvPicPr>
        <xdr:cNvPr id="890" name="Picture 889"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14516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13</xdr:row>
      <xdr:rowOff>0</xdr:rowOff>
    </xdr:from>
    <xdr:to>
      <xdr:col>32</xdr:col>
      <xdr:colOff>285750</xdr:colOff>
      <xdr:row>13</xdr:row>
      <xdr:rowOff>247650</xdr:rowOff>
    </xdr:to>
    <xdr:pic>
      <xdr:nvPicPr>
        <xdr:cNvPr id="891" name="Picture 890"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534400" y="145161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xdr:row>
      <xdr:rowOff>0</xdr:rowOff>
    </xdr:from>
    <xdr:to>
      <xdr:col>1</xdr:col>
      <xdr:colOff>923925</xdr:colOff>
      <xdr:row>10</xdr:row>
      <xdr:rowOff>971550</xdr:rowOff>
    </xdr:to>
    <xdr:pic>
      <xdr:nvPicPr>
        <xdr:cNvPr id="892" name="Picture 891" descr="Gornak Elfeater"/>
        <xdr:cNvPicPr>
          <a:picLocks noChangeAspect="1" noChangeArrowheads="1"/>
        </xdr:cNvPicPr>
      </xdr:nvPicPr>
      <xdr:blipFill>
        <a:blip xmlns:r="http://schemas.openxmlformats.org/officeDocument/2006/relationships" r:embed="rId171">
          <a:extLst>
            <a:ext uri="{28A0092B-C50C-407E-A947-70E740481C1C}">
              <a14:useLocalDpi xmlns:a14="http://schemas.microsoft.com/office/drawing/2010/main" val="0"/>
            </a:ext>
          </a:extLst>
        </a:blip>
        <a:srcRect/>
        <a:stretch>
          <a:fillRect/>
        </a:stretch>
      </xdr:blipFill>
      <xdr:spPr bwMode="auto">
        <a:xfrm>
          <a:off x="0" y="145542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10</xdr:row>
      <xdr:rowOff>0</xdr:rowOff>
    </xdr:from>
    <xdr:to>
      <xdr:col>23</xdr:col>
      <xdr:colOff>0</xdr:colOff>
      <xdr:row>10</xdr:row>
      <xdr:rowOff>247650</xdr:rowOff>
    </xdr:to>
    <xdr:pic>
      <xdr:nvPicPr>
        <xdr:cNvPr id="893" name="Picture 892"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048000" y="14554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10</xdr:row>
      <xdr:rowOff>0</xdr:rowOff>
    </xdr:from>
    <xdr:to>
      <xdr:col>28</xdr:col>
      <xdr:colOff>161925</xdr:colOff>
      <xdr:row>10</xdr:row>
      <xdr:rowOff>161925</xdr:rowOff>
    </xdr:to>
    <xdr:pic>
      <xdr:nvPicPr>
        <xdr:cNvPr id="894" name="Picture 893"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45542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10</xdr:row>
      <xdr:rowOff>0</xdr:rowOff>
    </xdr:from>
    <xdr:to>
      <xdr:col>28</xdr:col>
      <xdr:colOff>333375</xdr:colOff>
      <xdr:row>10</xdr:row>
      <xdr:rowOff>161925</xdr:rowOff>
    </xdr:to>
    <xdr:pic>
      <xdr:nvPicPr>
        <xdr:cNvPr id="895" name="Picture 894"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45542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10</xdr:row>
      <xdr:rowOff>0</xdr:rowOff>
    </xdr:from>
    <xdr:to>
      <xdr:col>28</xdr:col>
      <xdr:colOff>504825</xdr:colOff>
      <xdr:row>10</xdr:row>
      <xdr:rowOff>161925</xdr:rowOff>
    </xdr:to>
    <xdr:pic>
      <xdr:nvPicPr>
        <xdr:cNvPr id="896" name="Picture 895"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438900" y="145542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514350</xdr:colOff>
      <xdr:row>10</xdr:row>
      <xdr:rowOff>0</xdr:rowOff>
    </xdr:from>
    <xdr:to>
      <xdr:col>29</xdr:col>
      <xdr:colOff>123825</xdr:colOff>
      <xdr:row>10</xdr:row>
      <xdr:rowOff>161925</xdr:rowOff>
    </xdr:to>
    <xdr:pic>
      <xdr:nvPicPr>
        <xdr:cNvPr id="897" name="Picture 896"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10350" y="145542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10</xdr:row>
      <xdr:rowOff>0</xdr:rowOff>
    </xdr:from>
    <xdr:to>
      <xdr:col>31</xdr:col>
      <xdr:colOff>285750</xdr:colOff>
      <xdr:row>10</xdr:row>
      <xdr:rowOff>247650</xdr:rowOff>
    </xdr:to>
    <xdr:pic>
      <xdr:nvPicPr>
        <xdr:cNvPr id="898" name="Picture 897"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0" y="14554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xdr:row>
      <xdr:rowOff>0</xdr:rowOff>
    </xdr:from>
    <xdr:to>
      <xdr:col>1</xdr:col>
      <xdr:colOff>923925</xdr:colOff>
      <xdr:row>11</xdr:row>
      <xdr:rowOff>971550</xdr:rowOff>
    </xdr:to>
    <xdr:pic>
      <xdr:nvPicPr>
        <xdr:cNvPr id="899" name="Picture 898" descr="King Lunarion"/>
        <xdr:cNvPicPr>
          <a:picLocks noChangeAspect="1" noChangeArrowheads="1"/>
        </xdr:cNvPicPr>
      </xdr:nvPicPr>
      <xdr:blipFill>
        <a:blip xmlns:r="http://schemas.openxmlformats.org/officeDocument/2006/relationships" r:embed="rId172">
          <a:extLst>
            <a:ext uri="{28A0092B-C50C-407E-A947-70E740481C1C}">
              <a14:useLocalDpi xmlns:a14="http://schemas.microsoft.com/office/drawing/2010/main" val="0"/>
            </a:ext>
          </a:extLst>
        </a:blip>
        <a:srcRect/>
        <a:stretch>
          <a:fillRect/>
        </a:stretch>
      </xdr:blipFill>
      <xdr:spPr bwMode="auto">
        <a:xfrm>
          <a:off x="0" y="146304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11</xdr:row>
      <xdr:rowOff>0</xdr:rowOff>
    </xdr:from>
    <xdr:to>
      <xdr:col>23</xdr:col>
      <xdr:colOff>0</xdr:colOff>
      <xdr:row>11</xdr:row>
      <xdr:rowOff>247650</xdr:rowOff>
    </xdr:to>
    <xdr:pic>
      <xdr:nvPicPr>
        <xdr:cNvPr id="900" name="Picture 899"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14630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11</xdr:row>
      <xdr:rowOff>0</xdr:rowOff>
    </xdr:from>
    <xdr:to>
      <xdr:col>28</xdr:col>
      <xdr:colOff>161925</xdr:colOff>
      <xdr:row>11</xdr:row>
      <xdr:rowOff>161925</xdr:rowOff>
    </xdr:to>
    <xdr:pic>
      <xdr:nvPicPr>
        <xdr:cNvPr id="901" name="Picture 900"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4630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11</xdr:row>
      <xdr:rowOff>0</xdr:rowOff>
    </xdr:from>
    <xdr:to>
      <xdr:col>28</xdr:col>
      <xdr:colOff>333375</xdr:colOff>
      <xdr:row>11</xdr:row>
      <xdr:rowOff>161925</xdr:rowOff>
    </xdr:to>
    <xdr:pic>
      <xdr:nvPicPr>
        <xdr:cNvPr id="902" name="Picture 901"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4630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11</xdr:row>
      <xdr:rowOff>0</xdr:rowOff>
    </xdr:from>
    <xdr:to>
      <xdr:col>28</xdr:col>
      <xdr:colOff>504825</xdr:colOff>
      <xdr:row>11</xdr:row>
      <xdr:rowOff>161925</xdr:rowOff>
    </xdr:to>
    <xdr:pic>
      <xdr:nvPicPr>
        <xdr:cNvPr id="903" name="Picture 902"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438900" y="14630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514350</xdr:colOff>
      <xdr:row>11</xdr:row>
      <xdr:rowOff>0</xdr:rowOff>
    </xdr:from>
    <xdr:to>
      <xdr:col>29</xdr:col>
      <xdr:colOff>123825</xdr:colOff>
      <xdr:row>11</xdr:row>
      <xdr:rowOff>161925</xdr:rowOff>
    </xdr:to>
    <xdr:pic>
      <xdr:nvPicPr>
        <xdr:cNvPr id="904" name="Picture 903"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10350" y="14630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11</xdr:row>
      <xdr:rowOff>0</xdr:rowOff>
    </xdr:from>
    <xdr:to>
      <xdr:col>31</xdr:col>
      <xdr:colOff>285750</xdr:colOff>
      <xdr:row>11</xdr:row>
      <xdr:rowOff>247650</xdr:rowOff>
    </xdr:to>
    <xdr:pic>
      <xdr:nvPicPr>
        <xdr:cNvPr id="905" name="Picture 904" descr="Cold"/>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924800" y="14630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xdr:row>
      <xdr:rowOff>0</xdr:rowOff>
    </xdr:from>
    <xdr:to>
      <xdr:col>1</xdr:col>
      <xdr:colOff>923925</xdr:colOff>
      <xdr:row>9</xdr:row>
      <xdr:rowOff>971550</xdr:rowOff>
    </xdr:to>
    <xdr:pic>
      <xdr:nvPicPr>
        <xdr:cNvPr id="906" name="Picture 905" descr="Balora"/>
        <xdr:cNvPicPr>
          <a:picLocks noChangeAspect="1" noChangeArrowheads="1"/>
        </xdr:cNvPicPr>
      </xdr:nvPicPr>
      <xdr:blipFill>
        <a:blip xmlns:r="http://schemas.openxmlformats.org/officeDocument/2006/relationships" r:embed="rId173">
          <a:extLst>
            <a:ext uri="{28A0092B-C50C-407E-A947-70E740481C1C}">
              <a14:useLocalDpi xmlns:a14="http://schemas.microsoft.com/office/drawing/2010/main" val="0"/>
            </a:ext>
          </a:extLst>
        </a:blip>
        <a:srcRect/>
        <a:stretch>
          <a:fillRect/>
        </a:stretch>
      </xdr:blipFill>
      <xdr:spPr bwMode="auto">
        <a:xfrm>
          <a:off x="0" y="147066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9</xdr:row>
      <xdr:rowOff>0</xdr:rowOff>
    </xdr:from>
    <xdr:to>
      <xdr:col>23</xdr:col>
      <xdr:colOff>0</xdr:colOff>
      <xdr:row>9</xdr:row>
      <xdr:rowOff>247650</xdr:rowOff>
    </xdr:to>
    <xdr:pic>
      <xdr:nvPicPr>
        <xdr:cNvPr id="907" name="Picture 906"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147066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9</xdr:row>
      <xdr:rowOff>0</xdr:rowOff>
    </xdr:from>
    <xdr:to>
      <xdr:col>28</xdr:col>
      <xdr:colOff>161925</xdr:colOff>
      <xdr:row>9</xdr:row>
      <xdr:rowOff>161925</xdr:rowOff>
    </xdr:to>
    <xdr:pic>
      <xdr:nvPicPr>
        <xdr:cNvPr id="908" name="Picture 907"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47066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9</xdr:row>
      <xdr:rowOff>0</xdr:rowOff>
    </xdr:from>
    <xdr:to>
      <xdr:col>28</xdr:col>
      <xdr:colOff>333375</xdr:colOff>
      <xdr:row>9</xdr:row>
      <xdr:rowOff>161925</xdr:rowOff>
    </xdr:to>
    <xdr:pic>
      <xdr:nvPicPr>
        <xdr:cNvPr id="909" name="Picture 908"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47066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9</xdr:row>
      <xdr:rowOff>0</xdr:rowOff>
    </xdr:from>
    <xdr:to>
      <xdr:col>28</xdr:col>
      <xdr:colOff>504825</xdr:colOff>
      <xdr:row>9</xdr:row>
      <xdr:rowOff>161925</xdr:rowOff>
    </xdr:to>
    <xdr:pic>
      <xdr:nvPicPr>
        <xdr:cNvPr id="910" name="Picture 909"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438900" y="147066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514350</xdr:colOff>
      <xdr:row>9</xdr:row>
      <xdr:rowOff>0</xdr:rowOff>
    </xdr:from>
    <xdr:to>
      <xdr:col>29</xdr:col>
      <xdr:colOff>123825</xdr:colOff>
      <xdr:row>9</xdr:row>
      <xdr:rowOff>161925</xdr:rowOff>
    </xdr:to>
    <xdr:pic>
      <xdr:nvPicPr>
        <xdr:cNvPr id="911" name="Picture 910"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10350" y="147066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9</xdr:row>
      <xdr:rowOff>0</xdr:rowOff>
    </xdr:from>
    <xdr:to>
      <xdr:col>31</xdr:col>
      <xdr:colOff>285750</xdr:colOff>
      <xdr:row>9</xdr:row>
      <xdr:rowOff>247650</xdr:rowOff>
    </xdr:to>
    <xdr:pic>
      <xdr:nvPicPr>
        <xdr:cNvPr id="912" name="Picture 911"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147066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xdr:row>
      <xdr:rowOff>0</xdr:rowOff>
    </xdr:from>
    <xdr:to>
      <xdr:col>1</xdr:col>
      <xdr:colOff>923925</xdr:colOff>
      <xdr:row>8</xdr:row>
      <xdr:rowOff>971550</xdr:rowOff>
    </xdr:to>
    <xdr:pic>
      <xdr:nvPicPr>
        <xdr:cNvPr id="913" name="Picture 912" descr="The Forestmaster"/>
        <xdr:cNvPicPr>
          <a:picLocks noChangeAspect="1" noChangeArrowheads="1"/>
        </xdr:cNvPicPr>
      </xdr:nvPicPr>
      <xdr:blipFill>
        <a:blip xmlns:r="http://schemas.openxmlformats.org/officeDocument/2006/relationships" r:embed="rId174">
          <a:extLst>
            <a:ext uri="{28A0092B-C50C-407E-A947-70E740481C1C}">
              <a14:useLocalDpi xmlns:a14="http://schemas.microsoft.com/office/drawing/2010/main" val="0"/>
            </a:ext>
          </a:extLst>
        </a:blip>
        <a:srcRect/>
        <a:stretch>
          <a:fillRect/>
        </a:stretch>
      </xdr:blipFill>
      <xdr:spPr bwMode="auto">
        <a:xfrm>
          <a:off x="0" y="147828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8</xdr:row>
      <xdr:rowOff>0</xdr:rowOff>
    </xdr:from>
    <xdr:to>
      <xdr:col>23</xdr:col>
      <xdr:colOff>0</xdr:colOff>
      <xdr:row>8</xdr:row>
      <xdr:rowOff>247650</xdr:rowOff>
    </xdr:to>
    <xdr:pic>
      <xdr:nvPicPr>
        <xdr:cNvPr id="914" name="Picture 913"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00" y="14782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8</xdr:row>
      <xdr:rowOff>0</xdr:rowOff>
    </xdr:from>
    <xdr:to>
      <xdr:col>28</xdr:col>
      <xdr:colOff>161925</xdr:colOff>
      <xdr:row>8</xdr:row>
      <xdr:rowOff>161925</xdr:rowOff>
    </xdr:to>
    <xdr:pic>
      <xdr:nvPicPr>
        <xdr:cNvPr id="915" name="Picture 914"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47828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8</xdr:row>
      <xdr:rowOff>0</xdr:rowOff>
    </xdr:from>
    <xdr:to>
      <xdr:col>28</xdr:col>
      <xdr:colOff>333375</xdr:colOff>
      <xdr:row>8</xdr:row>
      <xdr:rowOff>161925</xdr:rowOff>
    </xdr:to>
    <xdr:pic>
      <xdr:nvPicPr>
        <xdr:cNvPr id="916" name="Picture 915"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47828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8</xdr:row>
      <xdr:rowOff>0</xdr:rowOff>
    </xdr:from>
    <xdr:to>
      <xdr:col>28</xdr:col>
      <xdr:colOff>504825</xdr:colOff>
      <xdr:row>8</xdr:row>
      <xdr:rowOff>161925</xdr:rowOff>
    </xdr:to>
    <xdr:pic>
      <xdr:nvPicPr>
        <xdr:cNvPr id="917" name="Picture 916"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438900" y="147828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514350</xdr:colOff>
      <xdr:row>8</xdr:row>
      <xdr:rowOff>0</xdr:rowOff>
    </xdr:from>
    <xdr:to>
      <xdr:col>29</xdr:col>
      <xdr:colOff>123825</xdr:colOff>
      <xdr:row>8</xdr:row>
      <xdr:rowOff>161925</xdr:rowOff>
    </xdr:to>
    <xdr:pic>
      <xdr:nvPicPr>
        <xdr:cNvPr id="918" name="Picture 917"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10350" y="147828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8</xdr:row>
      <xdr:rowOff>0</xdr:rowOff>
    </xdr:from>
    <xdr:to>
      <xdr:col>31</xdr:col>
      <xdr:colOff>285750</xdr:colOff>
      <xdr:row>8</xdr:row>
      <xdr:rowOff>247650</xdr:rowOff>
    </xdr:to>
    <xdr:pic>
      <xdr:nvPicPr>
        <xdr:cNvPr id="919" name="Picture 918" descr="Magic"/>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924800" y="14782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0</xdr:rowOff>
    </xdr:from>
    <xdr:to>
      <xdr:col>1</xdr:col>
      <xdr:colOff>923925</xdr:colOff>
      <xdr:row>7</xdr:row>
      <xdr:rowOff>971550</xdr:rowOff>
    </xdr:to>
    <xdr:pic>
      <xdr:nvPicPr>
        <xdr:cNvPr id="920" name="Picture 919" descr="Ironbark"/>
        <xdr:cNvPicPr>
          <a:picLocks noChangeAspect="1" noChangeArrowheads="1"/>
        </xdr:cNvPicPr>
      </xdr:nvPicPr>
      <xdr:blipFill>
        <a:blip xmlns:r="http://schemas.openxmlformats.org/officeDocument/2006/relationships" r:embed="rId175">
          <a:extLst>
            <a:ext uri="{28A0092B-C50C-407E-A947-70E740481C1C}">
              <a14:useLocalDpi xmlns:a14="http://schemas.microsoft.com/office/drawing/2010/main" val="0"/>
            </a:ext>
          </a:extLst>
        </a:blip>
        <a:srcRect/>
        <a:stretch>
          <a:fillRect/>
        </a:stretch>
      </xdr:blipFill>
      <xdr:spPr bwMode="auto">
        <a:xfrm>
          <a:off x="0" y="148590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7</xdr:row>
      <xdr:rowOff>0</xdr:rowOff>
    </xdr:from>
    <xdr:to>
      <xdr:col>23</xdr:col>
      <xdr:colOff>0</xdr:colOff>
      <xdr:row>7</xdr:row>
      <xdr:rowOff>247650</xdr:rowOff>
    </xdr:to>
    <xdr:pic>
      <xdr:nvPicPr>
        <xdr:cNvPr id="921" name="Picture 920"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14859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7</xdr:row>
      <xdr:rowOff>0</xdr:rowOff>
    </xdr:from>
    <xdr:to>
      <xdr:col>28</xdr:col>
      <xdr:colOff>161925</xdr:colOff>
      <xdr:row>7</xdr:row>
      <xdr:rowOff>161925</xdr:rowOff>
    </xdr:to>
    <xdr:pic>
      <xdr:nvPicPr>
        <xdr:cNvPr id="922" name="Picture 921"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48590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7</xdr:row>
      <xdr:rowOff>0</xdr:rowOff>
    </xdr:from>
    <xdr:to>
      <xdr:col>28</xdr:col>
      <xdr:colOff>333375</xdr:colOff>
      <xdr:row>7</xdr:row>
      <xdr:rowOff>161925</xdr:rowOff>
    </xdr:to>
    <xdr:pic>
      <xdr:nvPicPr>
        <xdr:cNvPr id="923" name="Picture 922"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48590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7</xdr:row>
      <xdr:rowOff>0</xdr:rowOff>
    </xdr:from>
    <xdr:to>
      <xdr:col>28</xdr:col>
      <xdr:colOff>504825</xdr:colOff>
      <xdr:row>7</xdr:row>
      <xdr:rowOff>161925</xdr:rowOff>
    </xdr:to>
    <xdr:pic>
      <xdr:nvPicPr>
        <xdr:cNvPr id="924" name="Picture 923"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438900" y="148590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514350</xdr:colOff>
      <xdr:row>7</xdr:row>
      <xdr:rowOff>0</xdr:rowOff>
    </xdr:from>
    <xdr:to>
      <xdr:col>29</xdr:col>
      <xdr:colOff>123825</xdr:colOff>
      <xdr:row>7</xdr:row>
      <xdr:rowOff>161925</xdr:rowOff>
    </xdr:to>
    <xdr:pic>
      <xdr:nvPicPr>
        <xdr:cNvPr id="925" name="Picture 924"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10350" y="148590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7</xdr:row>
      <xdr:rowOff>0</xdr:rowOff>
    </xdr:from>
    <xdr:to>
      <xdr:col>31</xdr:col>
      <xdr:colOff>285750</xdr:colOff>
      <xdr:row>7</xdr:row>
      <xdr:rowOff>247650</xdr:rowOff>
    </xdr:to>
    <xdr:pic>
      <xdr:nvPicPr>
        <xdr:cNvPr id="926" name="Picture 925"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14859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295275</xdr:colOff>
      <xdr:row>7</xdr:row>
      <xdr:rowOff>0</xdr:rowOff>
    </xdr:from>
    <xdr:to>
      <xdr:col>31</xdr:col>
      <xdr:colOff>581025</xdr:colOff>
      <xdr:row>7</xdr:row>
      <xdr:rowOff>247650</xdr:rowOff>
    </xdr:to>
    <xdr:pic>
      <xdr:nvPicPr>
        <xdr:cNvPr id="927" name="Picture 926"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20075" y="14859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590550</xdr:colOff>
      <xdr:row>7</xdr:row>
      <xdr:rowOff>0</xdr:rowOff>
    </xdr:from>
    <xdr:to>
      <xdr:col>31</xdr:col>
      <xdr:colOff>876300</xdr:colOff>
      <xdr:row>7</xdr:row>
      <xdr:rowOff>247650</xdr:rowOff>
    </xdr:to>
    <xdr:pic>
      <xdr:nvPicPr>
        <xdr:cNvPr id="928" name="Picture 927"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515350" y="14859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7</xdr:row>
      <xdr:rowOff>0</xdr:rowOff>
    </xdr:from>
    <xdr:to>
      <xdr:col>32</xdr:col>
      <xdr:colOff>285750</xdr:colOff>
      <xdr:row>7</xdr:row>
      <xdr:rowOff>247650</xdr:rowOff>
    </xdr:to>
    <xdr:pic>
      <xdr:nvPicPr>
        <xdr:cNvPr id="929" name="Picture 928"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34400" y="148590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1</xdr:col>
      <xdr:colOff>923925</xdr:colOff>
      <xdr:row>6</xdr:row>
      <xdr:rowOff>971550</xdr:rowOff>
    </xdr:to>
    <xdr:pic>
      <xdr:nvPicPr>
        <xdr:cNvPr id="930" name="Picture 929" descr="Grond"/>
        <xdr:cNvPicPr>
          <a:picLocks noChangeAspect="1" noChangeArrowheads="1"/>
        </xdr:cNvPicPr>
      </xdr:nvPicPr>
      <xdr:blipFill>
        <a:blip xmlns:r="http://schemas.openxmlformats.org/officeDocument/2006/relationships" r:embed="rId176">
          <a:extLst>
            <a:ext uri="{28A0092B-C50C-407E-A947-70E740481C1C}">
              <a14:useLocalDpi xmlns:a14="http://schemas.microsoft.com/office/drawing/2010/main" val="0"/>
            </a:ext>
          </a:extLst>
        </a:blip>
        <a:srcRect/>
        <a:stretch>
          <a:fillRect/>
        </a:stretch>
      </xdr:blipFill>
      <xdr:spPr bwMode="auto">
        <a:xfrm>
          <a:off x="0" y="149352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6</xdr:row>
      <xdr:rowOff>0</xdr:rowOff>
    </xdr:from>
    <xdr:to>
      <xdr:col>23</xdr:col>
      <xdr:colOff>0</xdr:colOff>
      <xdr:row>6</xdr:row>
      <xdr:rowOff>247650</xdr:rowOff>
    </xdr:to>
    <xdr:pic>
      <xdr:nvPicPr>
        <xdr:cNvPr id="931" name="Picture 930"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14935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6</xdr:row>
      <xdr:rowOff>0</xdr:rowOff>
    </xdr:from>
    <xdr:to>
      <xdr:col>28</xdr:col>
      <xdr:colOff>161925</xdr:colOff>
      <xdr:row>6</xdr:row>
      <xdr:rowOff>161925</xdr:rowOff>
    </xdr:to>
    <xdr:pic>
      <xdr:nvPicPr>
        <xdr:cNvPr id="932" name="Picture 931"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49352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6</xdr:row>
      <xdr:rowOff>0</xdr:rowOff>
    </xdr:from>
    <xdr:to>
      <xdr:col>28</xdr:col>
      <xdr:colOff>333375</xdr:colOff>
      <xdr:row>6</xdr:row>
      <xdr:rowOff>161925</xdr:rowOff>
    </xdr:to>
    <xdr:pic>
      <xdr:nvPicPr>
        <xdr:cNvPr id="933" name="Picture 932"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49352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6</xdr:row>
      <xdr:rowOff>0</xdr:rowOff>
    </xdr:from>
    <xdr:to>
      <xdr:col>28</xdr:col>
      <xdr:colOff>504825</xdr:colOff>
      <xdr:row>6</xdr:row>
      <xdr:rowOff>161925</xdr:rowOff>
    </xdr:to>
    <xdr:pic>
      <xdr:nvPicPr>
        <xdr:cNvPr id="934" name="Picture 933"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438900" y="149352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514350</xdr:colOff>
      <xdr:row>6</xdr:row>
      <xdr:rowOff>0</xdr:rowOff>
    </xdr:from>
    <xdr:to>
      <xdr:col>29</xdr:col>
      <xdr:colOff>123825</xdr:colOff>
      <xdr:row>6</xdr:row>
      <xdr:rowOff>161925</xdr:rowOff>
    </xdr:to>
    <xdr:pic>
      <xdr:nvPicPr>
        <xdr:cNvPr id="935" name="Picture 934"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10350" y="149352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6</xdr:row>
      <xdr:rowOff>0</xdr:rowOff>
    </xdr:from>
    <xdr:to>
      <xdr:col>31</xdr:col>
      <xdr:colOff>285750</xdr:colOff>
      <xdr:row>6</xdr:row>
      <xdr:rowOff>247650</xdr:rowOff>
    </xdr:to>
    <xdr:pic>
      <xdr:nvPicPr>
        <xdr:cNvPr id="936" name="Picture 935"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14935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295275</xdr:colOff>
      <xdr:row>6</xdr:row>
      <xdr:rowOff>0</xdr:rowOff>
    </xdr:from>
    <xdr:to>
      <xdr:col>31</xdr:col>
      <xdr:colOff>581025</xdr:colOff>
      <xdr:row>6</xdr:row>
      <xdr:rowOff>247650</xdr:rowOff>
    </xdr:to>
    <xdr:pic>
      <xdr:nvPicPr>
        <xdr:cNvPr id="937" name="Picture 936"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20075" y="14935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590550</xdr:colOff>
      <xdr:row>6</xdr:row>
      <xdr:rowOff>0</xdr:rowOff>
    </xdr:from>
    <xdr:to>
      <xdr:col>31</xdr:col>
      <xdr:colOff>876300</xdr:colOff>
      <xdr:row>6</xdr:row>
      <xdr:rowOff>247650</xdr:rowOff>
    </xdr:to>
    <xdr:pic>
      <xdr:nvPicPr>
        <xdr:cNvPr id="938" name="Picture 937"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515350" y="149352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xdr:row>
      <xdr:rowOff>0</xdr:rowOff>
    </xdr:from>
    <xdr:to>
      <xdr:col>1</xdr:col>
      <xdr:colOff>923925</xdr:colOff>
      <xdr:row>4</xdr:row>
      <xdr:rowOff>971550</xdr:rowOff>
    </xdr:to>
    <xdr:pic>
      <xdr:nvPicPr>
        <xdr:cNvPr id="939" name="Picture 938" descr="Lord Melkor"/>
        <xdr:cNvPicPr>
          <a:picLocks noChangeAspect="1" noChangeArrowheads="1"/>
        </xdr:cNvPicPr>
      </xdr:nvPicPr>
      <xdr:blipFill>
        <a:blip xmlns:r="http://schemas.openxmlformats.org/officeDocument/2006/relationships" r:embed="rId177">
          <a:extLst>
            <a:ext uri="{28A0092B-C50C-407E-A947-70E740481C1C}">
              <a14:useLocalDpi xmlns:a14="http://schemas.microsoft.com/office/drawing/2010/main" val="0"/>
            </a:ext>
          </a:extLst>
        </a:blip>
        <a:srcRect/>
        <a:stretch>
          <a:fillRect/>
        </a:stretch>
      </xdr:blipFill>
      <xdr:spPr bwMode="auto">
        <a:xfrm>
          <a:off x="0" y="150114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4</xdr:row>
      <xdr:rowOff>0</xdr:rowOff>
    </xdr:from>
    <xdr:to>
      <xdr:col>23</xdr:col>
      <xdr:colOff>0</xdr:colOff>
      <xdr:row>4</xdr:row>
      <xdr:rowOff>247650</xdr:rowOff>
    </xdr:to>
    <xdr:pic>
      <xdr:nvPicPr>
        <xdr:cNvPr id="940" name="Picture 939"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15011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4</xdr:row>
      <xdr:rowOff>0</xdr:rowOff>
    </xdr:from>
    <xdr:to>
      <xdr:col>28</xdr:col>
      <xdr:colOff>161925</xdr:colOff>
      <xdr:row>4</xdr:row>
      <xdr:rowOff>161925</xdr:rowOff>
    </xdr:to>
    <xdr:pic>
      <xdr:nvPicPr>
        <xdr:cNvPr id="941" name="Picture 940"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5011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4</xdr:row>
      <xdr:rowOff>0</xdr:rowOff>
    </xdr:from>
    <xdr:to>
      <xdr:col>28</xdr:col>
      <xdr:colOff>333375</xdr:colOff>
      <xdr:row>4</xdr:row>
      <xdr:rowOff>161925</xdr:rowOff>
    </xdr:to>
    <xdr:pic>
      <xdr:nvPicPr>
        <xdr:cNvPr id="942" name="Picture 941"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5011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4</xdr:row>
      <xdr:rowOff>0</xdr:rowOff>
    </xdr:from>
    <xdr:to>
      <xdr:col>28</xdr:col>
      <xdr:colOff>504825</xdr:colOff>
      <xdr:row>4</xdr:row>
      <xdr:rowOff>161925</xdr:rowOff>
    </xdr:to>
    <xdr:pic>
      <xdr:nvPicPr>
        <xdr:cNvPr id="943" name="Picture 942"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438900" y="15011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514350</xdr:colOff>
      <xdr:row>4</xdr:row>
      <xdr:rowOff>0</xdr:rowOff>
    </xdr:from>
    <xdr:to>
      <xdr:col>29</xdr:col>
      <xdr:colOff>123825</xdr:colOff>
      <xdr:row>4</xdr:row>
      <xdr:rowOff>161925</xdr:rowOff>
    </xdr:to>
    <xdr:pic>
      <xdr:nvPicPr>
        <xdr:cNvPr id="944" name="Picture 943"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10350" y="150114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4</xdr:row>
      <xdr:rowOff>0</xdr:rowOff>
    </xdr:from>
    <xdr:to>
      <xdr:col>31</xdr:col>
      <xdr:colOff>285750</xdr:colOff>
      <xdr:row>4</xdr:row>
      <xdr:rowOff>247650</xdr:rowOff>
    </xdr:to>
    <xdr:pic>
      <xdr:nvPicPr>
        <xdr:cNvPr id="945" name="Picture 944"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924800" y="150114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923925</xdr:colOff>
      <xdr:row>5</xdr:row>
      <xdr:rowOff>971550</xdr:rowOff>
    </xdr:to>
    <xdr:pic>
      <xdr:nvPicPr>
        <xdr:cNvPr id="946" name="Picture 945" descr="Sirian"/>
        <xdr:cNvPicPr>
          <a:picLocks noChangeAspect="1" noChangeArrowheads="1"/>
        </xdr:cNvPicPr>
      </xdr:nvPicPr>
      <xdr:blipFill>
        <a:blip xmlns:r="http://schemas.openxmlformats.org/officeDocument/2006/relationships" r:embed="rId178">
          <a:extLst>
            <a:ext uri="{28A0092B-C50C-407E-A947-70E740481C1C}">
              <a14:useLocalDpi xmlns:a14="http://schemas.microsoft.com/office/drawing/2010/main" val="0"/>
            </a:ext>
          </a:extLst>
        </a:blip>
        <a:srcRect/>
        <a:stretch>
          <a:fillRect/>
        </a:stretch>
      </xdr:blipFill>
      <xdr:spPr bwMode="auto">
        <a:xfrm>
          <a:off x="0" y="150876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5</xdr:row>
      <xdr:rowOff>0</xdr:rowOff>
    </xdr:from>
    <xdr:to>
      <xdr:col>23</xdr:col>
      <xdr:colOff>0</xdr:colOff>
      <xdr:row>5</xdr:row>
      <xdr:rowOff>247650</xdr:rowOff>
    </xdr:to>
    <xdr:pic>
      <xdr:nvPicPr>
        <xdr:cNvPr id="947" name="Picture 946" descr="Fire"/>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048000" y="150876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5</xdr:row>
      <xdr:rowOff>0</xdr:rowOff>
    </xdr:from>
    <xdr:to>
      <xdr:col>28</xdr:col>
      <xdr:colOff>161925</xdr:colOff>
      <xdr:row>5</xdr:row>
      <xdr:rowOff>161925</xdr:rowOff>
    </xdr:to>
    <xdr:pic>
      <xdr:nvPicPr>
        <xdr:cNvPr id="948" name="Picture 947"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50876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5</xdr:row>
      <xdr:rowOff>0</xdr:rowOff>
    </xdr:from>
    <xdr:to>
      <xdr:col>28</xdr:col>
      <xdr:colOff>333375</xdr:colOff>
      <xdr:row>5</xdr:row>
      <xdr:rowOff>161925</xdr:rowOff>
    </xdr:to>
    <xdr:pic>
      <xdr:nvPicPr>
        <xdr:cNvPr id="949" name="Picture 948"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50876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5</xdr:row>
      <xdr:rowOff>0</xdr:rowOff>
    </xdr:from>
    <xdr:to>
      <xdr:col>28</xdr:col>
      <xdr:colOff>504825</xdr:colOff>
      <xdr:row>5</xdr:row>
      <xdr:rowOff>161925</xdr:rowOff>
    </xdr:to>
    <xdr:pic>
      <xdr:nvPicPr>
        <xdr:cNvPr id="950" name="Picture 949"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438900" y="150876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514350</xdr:colOff>
      <xdr:row>5</xdr:row>
      <xdr:rowOff>0</xdr:rowOff>
    </xdr:from>
    <xdr:to>
      <xdr:col>29</xdr:col>
      <xdr:colOff>123825</xdr:colOff>
      <xdr:row>5</xdr:row>
      <xdr:rowOff>161925</xdr:rowOff>
    </xdr:to>
    <xdr:pic>
      <xdr:nvPicPr>
        <xdr:cNvPr id="951" name="Picture 950"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10350" y="150876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5</xdr:row>
      <xdr:rowOff>0</xdr:rowOff>
    </xdr:from>
    <xdr:to>
      <xdr:col>31</xdr:col>
      <xdr:colOff>285750</xdr:colOff>
      <xdr:row>5</xdr:row>
      <xdr:rowOff>247650</xdr:rowOff>
    </xdr:to>
    <xdr:pic>
      <xdr:nvPicPr>
        <xdr:cNvPr id="952" name="Picture 951" descr="Pierci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24800" y="150876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295275</xdr:colOff>
      <xdr:row>5</xdr:row>
      <xdr:rowOff>0</xdr:rowOff>
    </xdr:from>
    <xdr:to>
      <xdr:col>31</xdr:col>
      <xdr:colOff>581025</xdr:colOff>
      <xdr:row>5</xdr:row>
      <xdr:rowOff>247650</xdr:rowOff>
    </xdr:to>
    <xdr:pic>
      <xdr:nvPicPr>
        <xdr:cNvPr id="953" name="Picture 952"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20075" y="150876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590550</xdr:colOff>
      <xdr:row>5</xdr:row>
      <xdr:rowOff>0</xdr:rowOff>
    </xdr:from>
    <xdr:to>
      <xdr:col>31</xdr:col>
      <xdr:colOff>876300</xdr:colOff>
      <xdr:row>5</xdr:row>
      <xdr:rowOff>247650</xdr:rowOff>
    </xdr:to>
    <xdr:pic>
      <xdr:nvPicPr>
        <xdr:cNvPr id="954" name="Picture 953"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515350" y="150876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0</xdr:colOff>
      <xdr:row>5</xdr:row>
      <xdr:rowOff>0</xdr:rowOff>
    </xdr:from>
    <xdr:to>
      <xdr:col>32</xdr:col>
      <xdr:colOff>285750</xdr:colOff>
      <xdr:row>5</xdr:row>
      <xdr:rowOff>247650</xdr:rowOff>
    </xdr:to>
    <xdr:pic>
      <xdr:nvPicPr>
        <xdr:cNvPr id="955" name="Picture 954" descr="Electricity"/>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534400" y="150876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923925</xdr:colOff>
      <xdr:row>3</xdr:row>
      <xdr:rowOff>971550</xdr:rowOff>
    </xdr:to>
    <xdr:pic>
      <xdr:nvPicPr>
        <xdr:cNvPr id="956" name="Picture 955" descr="Lord Antharg"/>
        <xdr:cNvPicPr>
          <a:picLocks noChangeAspect="1" noChangeArrowheads="1"/>
        </xdr:cNvPicPr>
      </xdr:nvPicPr>
      <xdr:blipFill>
        <a:blip xmlns:r="http://schemas.openxmlformats.org/officeDocument/2006/relationships" r:embed="rId179">
          <a:extLst>
            <a:ext uri="{28A0092B-C50C-407E-A947-70E740481C1C}">
              <a14:useLocalDpi xmlns:a14="http://schemas.microsoft.com/office/drawing/2010/main" val="0"/>
            </a:ext>
          </a:extLst>
        </a:blip>
        <a:srcRect/>
        <a:stretch>
          <a:fillRect/>
        </a:stretch>
      </xdr:blipFill>
      <xdr:spPr bwMode="auto">
        <a:xfrm>
          <a:off x="0" y="151638000"/>
          <a:ext cx="923925"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0</xdr:colOff>
      <xdr:row>3</xdr:row>
      <xdr:rowOff>0</xdr:rowOff>
    </xdr:from>
    <xdr:to>
      <xdr:col>23</xdr:col>
      <xdr:colOff>0</xdr:colOff>
      <xdr:row>3</xdr:row>
      <xdr:rowOff>247650</xdr:rowOff>
    </xdr:to>
    <xdr:pic>
      <xdr:nvPicPr>
        <xdr:cNvPr id="957" name="Picture 956" descr="Slash"/>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048000" y="15163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3</xdr:row>
      <xdr:rowOff>0</xdr:rowOff>
    </xdr:from>
    <xdr:to>
      <xdr:col>28</xdr:col>
      <xdr:colOff>161925</xdr:colOff>
      <xdr:row>3</xdr:row>
      <xdr:rowOff>161925</xdr:rowOff>
    </xdr:to>
    <xdr:pic>
      <xdr:nvPicPr>
        <xdr:cNvPr id="958" name="Picture 957"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51638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3</xdr:row>
      <xdr:rowOff>0</xdr:rowOff>
    </xdr:from>
    <xdr:to>
      <xdr:col>28</xdr:col>
      <xdr:colOff>333375</xdr:colOff>
      <xdr:row>3</xdr:row>
      <xdr:rowOff>161925</xdr:rowOff>
    </xdr:to>
    <xdr:pic>
      <xdr:nvPicPr>
        <xdr:cNvPr id="959" name="Picture 958"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67450" y="151638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342900</xdr:colOff>
      <xdr:row>3</xdr:row>
      <xdr:rowOff>0</xdr:rowOff>
    </xdr:from>
    <xdr:to>
      <xdr:col>28</xdr:col>
      <xdr:colOff>504825</xdr:colOff>
      <xdr:row>3</xdr:row>
      <xdr:rowOff>161925</xdr:rowOff>
    </xdr:to>
    <xdr:pic>
      <xdr:nvPicPr>
        <xdr:cNvPr id="960" name="Picture 959" descr="Stone"/>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438900" y="151638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514350</xdr:colOff>
      <xdr:row>3</xdr:row>
      <xdr:rowOff>0</xdr:rowOff>
    </xdr:from>
    <xdr:to>
      <xdr:col>29</xdr:col>
      <xdr:colOff>123825</xdr:colOff>
      <xdr:row>3</xdr:row>
      <xdr:rowOff>161925</xdr:rowOff>
    </xdr:to>
    <xdr:pic>
      <xdr:nvPicPr>
        <xdr:cNvPr id="961" name="Picture 960" descr="Crystal"/>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10350" y="15163800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3</xdr:row>
      <xdr:rowOff>0</xdr:rowOff>
    </xdr:from>
    <xdr:to>
      <xdr:col>31</xdr:col>
      <xdr:colOff>285750</xdr:colOff>
      <xdr:row>3</xdr:row>
      <xdr:rowOff>247650</xdr:rowOff>
    </xdr:to>
    <xdr:pic>
      <xdr:nvPicPr>
        <xdr:cNvPr id="962" name="Picture 961" descr="Bludgeo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0" y="151638000"/>
          <a:ext cx="2857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0</xdr:colOff>
      <xdr:row>121</xdr:row>
      <xdr:rowOff>0</xdr:rowOff>
    </xdr:from>
    <xdr:to>
      <xdr:col>28</xdr:col>
      <xdr:colOff>161925</xdr:colOff>
      <xdr:row>121</xdr:row>
      <xdr:rowOff>161925</xdr:rowOff>
    </xdr:to>
    <xdr:pic>
      <xdr:nvPicPr>
        <xdr:cNvPr id="966" name="Picture 965" descr="Gold"/>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67675" y="12045315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171450</xdr:colOff>
      <xdr:row>121</xdr:row>
      <xdr:rowOff>0</xdr:rowOff>
    </xdr:from>
    <xdr:to>
      <xdr:col>28</xdr:col>
      <xdr:colOff>333375</xdr:colOff>
      <xdr:row>121</xdr:row>
      <xdr:rowOff>161925</xdr:rowOff>
    </xdr:to>
    <xdr:pic>
      <xdr:nvPicPr>
        <xdr:cNvPr id="967" name="Picture 966" descr="Meta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239125" y="120453150"/>
          <a:ext cx="1619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3" name="Table3" displayName="Table3" ref="B5:AW105" totalsRowShown="0" headerRowDxfId="157" dataDxfId="156" tableBorderDxfId="155">
  <autoFilter ref="B5:AW105"/>
  <sortState ref="B6:AW105">
    <sortCondition ref="D5:D105"/>
  </sortState>
  <tableColumns count="48">
    <tableColumn id="48" name="Chosen One" dataDxfId="154">
      <calculatedColumnFormula>IF(OR(INDEX($F6:$U6,0,MATCH($E$2,$F$5:$U$5,0))="■",INDEX($V6:$AW6,0,MATCH($E$3,$V$5:$AW$5,0))="■"),"X","")</calculatedColumnFormula>
    </tableColumn>
    <tableColumn id="2" name="Skill Name" dataDxfId="153"/>
    <tableColumn id="1" name="Rank" dataDxfId="152"/>
    <tableColumn id="3" name="Description" dataDxfId="151"/>
    <tableColumn id="4" name="Barbarian" dataDxfId="150"/>
    <tableColumn id="5" name="Daemon" dataDxfId="149"/>
    <tableColumn id="6" name="Dark Dwarf" dataDxfId="148"/>
    <tableColumn id="7" name="Dark Elf" dataDxfId="147"/>
    <tableColumn id="8" name="Dwarf" dataDxfId="146"/>
    <tableColumn id="9" name="Empire" dataDxfId="145"/>
    <tableColumn id="10" name="Fey" dataDxfId="144"/>
    <tableColumn id="11" name="High Elf" dataDxfId="143"/>
    <tableColumn id="12" name="Knight" dataDxfId="142"/>
    <tableColumn id="13" name="Minotaur" dataDxfId="141"/>
    <tableColumn id="14" name="Orc" dataDxfId="140"/>
    <tableColumn id="15" name="Plaguelord" dataDxfId="139"/>
    <tableColumn id="16" name="Ssrathi" dataDxfId="138"/>
    <tableColumn id="17" name="Swarm" dataDxfId="137"/>
    <tableColumn id="18" name="Undead" dataDxfId="136"/>
    <tableColumn id="19" name="Wood Elf" dataDxfId="135"/>
    <tableColumn id="20" name="Alchemist" dataDxfId="134"/>
    <tableColumn id="21" name="Archmage" dataDxfId="133"/>
    <tableColumn id="22" name="Assassin" dataDxfId="132"/>
    <tableColumn id="23" name="Bard" dataDxfId="131"/>
    <tableColumn id="24" name="Chieftain" dataDxfId="130"/>
    <tableColumn id="25" name="Daemonslayer" dataDxfId="129"/>
    <tableColumn id="26" name="Deathknight" dataDxfId="128"/>
    <tableColumn id="27" name="Defiler" dataDxfId="127"/>
    <tableColumn id="28" name="Dragonslayer" dataDxfId="126"/>
    <tableColumn id="29" name="Druid" dataDxfId="125"/>
    <tableColumn id="30" name="Elementalist" dataDxfId="124"/>
    <tableColumn id="31" name="Healer" dataDxfId="123"/>
    <tableColumn id="32" name="Ice Mage" dataDxfId="122"/>
    <tableColumn id="33" name="Illusionist" dataDxfId="121"/>
    <tableColumn id="34" name="Lichelord" dataDxfId="120"/>
    <tableColumn id="35" name="Merchant" dataDxfId="119"/>
    <tableColumn id="36" name="Necromancer" dataDxfId="118"/>
    <tableColumn id="37" name="Paladin" dataDxfId="117"/>
    <tableColumn id="38" name="Priest" dataDxfId="116"/>
    <tableColumn id="39" name="Pyromancer" dataDxfId="115"/>
    <tableColumn id="40" name="Ranger" dataDxfId="114"/>
    <tableColumn id="41" name="Runemaster" dataDxfId="113"/>
    <tableColumn id="42" name="Sage" dataDxfId="112"/>
    <tableColumn id="43" name="Shaman" dataDxfId="111"/>
    <tableColumn id="44" name="Summoner" dataDxfId="110"/>
    <tableColumn id="45" name="Thief" dataDxfId="109"/>
    <tableColumn id="46" name="Tinker" dataDxfId="108"/>
    <tableColumn id="47" name="Warrior" dataDxfId="107"/>
  </tableColumns>
  <tableStyleInfo name="TableStyleMedium1" showFirstColumn="0" showLastColumn="0" showRowStripes="1" showColumnStripes="0"/>
</table>
</file>

<file path=xl/tables/table2.xml><?xml version="1.0" encoding="utf-8"?>
<table xmlns="http://schemas.openxmlformats.org/spreadsheetml/2006/main" id="6" name="Table27" displayName="Table27" ref="B2:N132" totalsRowShown="0" headerRowDxfId="106" dataDxfId="105" tableBorderDxfId="104">
  <autoFilter ref="B2:N132"/>
  <sortState ref="B3:N132">
    <sortCondition ref="B2:B132"/>
  </sortState>
  <tableColumns count="13">
    <tableColumn id="2" name="Sphere" dataDxfId="103"/>
    <tableColumn id="3" name="      Level" dataDxfId="102"/>
    <tableColumn id="4" name="Name" dataDxfId="101"/>
    <tableColumn id="6" name="Type" dataDxfId="100"/>
    <tableColumn id="1" name="      Type_x000a_      Rank" dataDxfId="99"/>
    <tableColumn id="8" name="Effect (every 10 skill points from starting level = +1 spell level)" dataDxfId="98"/>
    <tableColumn id="9" name="Area of Effect_x000a_(AoE)" dataDxfId="97"/>
    <tableColumn id="10" name="Duration" dataDxfId="96"/>
    <tableColumn id="7" name="Effect_x000a_Type" dataDxfId="95"/>
    <tableColumn id="12" name="Cost_x000a_(Mana)" dataDxfId="94"/>
    <tableColumn id="11" name="Each Mastery Level_x000a_(every 10 levels)" dataDxfId="93"/>
    <tableColumn id="13" name="Notes" dataDxfId="92"/>
    <tableColumn id="5" name="Description" dataDxfId="91"/>
  </tableColumns>
  <tableStyleInfo name="TableStyleMedium1" showFirstColumn="0" showLastColumn="0" showRowStripes="1" showColumnStripes="0"/>
</table>
</file>

<file path=xl/tables/table3.xml><?xml version="1.0" encoding="utf-8"?>
<table xmlns="http://schemas.openxmlformats.org/spreadsheetml/2006/main" id="5" name="Table5" displayName="Table5" ref="B2:AH227" totalsRowShown="0" dataDxfId="90">
  <autoFilter ref="B2:AH227"/>
  <sortState ref="B3:AH227">
    <sortCondition ref="AG2:AG227"/>
  </sortState>
  <tableColumns count="33">
    <tableColumn id="1" name="Name" dataDxfId="89"/>
    <tableColumn id="2" name="Slot" dataDxfId="88"/>
    <tableColumn id="3" name="      Rarity" dataDxfId="87"/>
    <tableColumn id="4" name="      Value" dataDxfId="86"/>
    <tableColumn id="5" name="      Classification" dataDxfId="85"/>
    <tableColumn id="6" name="      Damage" dataDxfId="84"/>
    <tableColumn id="7" name="      Damage (Piercing)" dataDxfId="83"/>
    <tableColumn id="8" name="      Damage (Slashing)" dataDxfId="82"/>
    <tableColumn id="9" name="      Damage (Crushing)" dataDxfId="81"/>
    <tableColumn id="10" name="      Damage (Cold)" dataDxfId="80"/>
    <tableColumn id="11" name="      Damage (Fire)" dataDxfId="79"/>
    <tableColumn id="12" name="      Damage (Electricity)" dataDxfId="78"/>
    <tableColumn id="13" name="      Chance for Critical Hit" dataDxfId="77"/>
    <tableColumn id="14" name="      Combat" dataDxfId="76"/>
    <tableColumn id="15" name="      Attack Speed" dataDxfId="75"/>
    <tableColumn id="16" name="      Movement Speed" dataDxfId="74"/>
    <tableColumn id="17" name="      Spellcasting" dataDxfId="73"/>
    <tableColumn id="18" name="      Regeneration" dataDxfId="72"/>
    <tableColumn id="19" name="      Mana Regeneration" dataDxfId="71"/>
    <tableColumn id="20" name="      Command Radius" dataDxfId="70"/>
    <tableColumn id="21" name="      Spell Range" dataDxfId="69"/>
    <tableColumn id="22" name="      Armor vs. Piercing" dataDxfId="68"/>
    <tableColumn id="23" name="      Armor vs. Slashing" dataDxfId="67"/>
    <tableColumn id="24" name="      Armor vs. Crushing" dataDxfId="66"/>
    <tableColumn id="25" name="      Resistance vs. Cold" dataDxfId="65"/>
    <tableColumn id="26" name="      Resistance vs. Fire" dataDxfId="64"/>
    <tableColumn id="27" name="      Resistance vs. Electricity" dataDxfId="63"/>
    <tableColumn id="28" name="      Magic Resistance" dataDxfId="62"/>
    <tableColumn id="29" name="      Life Points" dataDxfId="61"/>
    <tableColumn id="30" name="      Morale" dataDxfId="60"/>
    <tableColumn id="31" name="Miscellaneous" dataDxfId="59"/>
    <tableColumn id="32" name="Set Name" dataDxfId="58"/>
    <tableColumn id="33" name="Description" dataDxfId="57"/>
  </tableColumns>
  <tableStyleInfo name="TableStyleMedium1" showFirstColumn="0" showLastColumn="0" showRowStripes="1" showColumnStripes="0"/>
</table>
</file>

<file path=xl/tables/table4.xml><?xml version="1.0" encoding="utf-8"?>
<table xmlns="http://schemas.openxmlformats.org/spreadsheetml/2006/main" id="4" name="Table4" displayName="Table4" ref="B2:R112" totalsRowShown="0" headerRowDxfId="56" dataDxfId="55" tableBorderDxfId="54">
  <autoFilter ref="B2:R112"/>
  <tableColumns count="17">
    <tableColumn id="1" name="Name" dataDxfId="53"/>
    <tableColumn id="2" name="      Barbarian" dataDxfId="52"/>
    <tableColumn id="3" name="      Daemon" dataDxfId="51"/>
    <tableColumn id="4" name="      Dark Dwarf" dataDxfId="50"/>
    <tableColumn id="5" name="      Dark Elf" dataDxfId="49"/>
    <tableColumn id="6" name="      Dwarf" dataDxfId="48"/>
    <tableColumn id="7" name="      Empire" dataDxfId="47"/>
    <tableColumn id="8" name="      Fey" dataDxfId="46"/>
    <tableColumn id="9" name="      High Elf" dataDxfId="45"/>
    <tableColumn id="10" name="      Knight" dataDxfId="44"/>
    <tableColumn id="11" name="      Minotaur" dataDxfId="43"/>
    <tableColumn id="12" name="      Orc_x000a_      (can't repair)" dataDxfId="42"/>
    <tableColumn id="13" name="      Plaguelord" dataDxfId="41"/>
    <tableColumn id="14" name="      Ssrathi" dataDxfId="40"/>
    <tableColumn id="15" name="      Swarm" dataDxfId="39"/>
    <tableColumn id="16" name="      Undead" dataDxfId="38"/>
    <tableColumn id="17" name="      Wood Elf" dataDxfId="37"/>
  </tableColumns>
  <tableStyleInfo name="TableStyleMedium1" showFirstColumn="0" showLastColumn="0" showRowStripes="1" showColumnStripes="0"/>
</table>
</file>

<file path=xl/tables/table5.xml><?xml version="1.0" encoding="utf-8"?>
<table xmlns="http://schemas.openxmlformats.org/spreadsheetml/2006/main" id="1" name="Table1" displayName="Table1" ref="B3:AJ171" totalsRowShown="0" headerRowDxfId="36" dataDxfId="35">
  <autoFilter ref="B3:AJ171"/>
  <sortState ref="B4:AJ171">
    <sortCondition descending="1" ref="T3:T171"/>
  </sortState>
  <tableColumns count="35">
    <tableColumn id="1" name="1" dataDxfId="34"/>
    <tableColumn id="18" name="2" dataDxfId="33"/>
    <tableColumn id="19" name="3" dataDxfId="32"/>
    <tableColumn id="21" name="4" dataDxfId="31"/>
    <tableColumn id="20" name="5" dataDxfId="30"/>
    <tableColumn id="23" name="6" dataDxfId="29"/>
    <tableColumn id="30" name="7" dataDxfId="28"/>
    <tableColumn id="29" name="8" dataDxfId="27"/>
    <tableColumn id="28" name="9" dataDxfId="26"/>
    <tableColumn id="32" name="a" dataDxfId="25"/>
    <tableColumn id="27" name="b" dataDxfId="24"/>
    <tableColumn id="31" name="c" dataDxfId="23"/>
    <tableColumn id="26" name="d" dataDxfId="22"/>
    <tableColumn id="25" name="e" dataDxfId="21"/>
    <tableColumn id="24" name="f" dataDxfId="20"/>
    <tableColumn id="22" name="g" dataDxfId="19"/>
    <tableColumn id="2" name="h" dataDxfId="18"/>
    <tableColumn id="3" name="i" dataDxfId="17"/>
    <tableColumn id="4" name="j" dataDxfId="16"/>
    <tableColumn id="5" name="k" dataDxfId="15"/>
    <tableColumn id="6" name="l" dataDxfId="14"/>
    <tableColumn id="7" name="m" dataDxfId="13"/>
    <tableColumn id="33" name="n" dataDxfId="12"/>
    <tableColumn id="8" name="o" dataDxfId="11"/>
    <tableColumn id="9" name="p" dataDxfId="10"/>
    <tableColumn id="10" name="q" dataDxfId="9"/>
    <tableColumn id="11" name="r" dataDxfId="8"/>
    <tableColumn id="12" name="s" dataDxfId="7"/>
    <tableColumn id="13" name="t" dataDxfId="6"/>
    <tableColumn id="14" name="u" dataDxfId="5"/>
    <tableColumn id="15" name="v" dataDxfId="4"/>
    <tableColumn id="16" name="w" dataDxfId="3"/>
    <tableColumn id="17" name="x" dataDxfId="2"/>
    <tableColumn id="35" name="y" dataDxfId="1"/>
    <tableColumn id="34" name="z"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7"/>
  <sheetViews>
    <sheetView showGridLines="0" workbookViewId="0"/>
  </sheetViews>
  <sheetFormatPr defaultRowHeight="15" x14ac:dyDescent="0.25"/>
  <cols>
    <col min="1" max="1" width="2.85546875" customWidth="1"/>
    <col min="2" max="2" width="3.7109375" bestFit="1" customWidth="1"/>
    <col min="3" max="3" width="25.28515625" customWidth="1"/>
  </cols>
  <sheetData>
    <row r="2" spans="2:4" x14ac:dyDescent="0.25">
      <c r="B2" s="371" t="s">
        <v>2151</v>
      </c>
    </row>
    <row r="4" spans="2:4" x14ac:dyDescent="0.25">
      <c r="B4" s="379" t="s">
        <v>1389</v>
      </c>
      <c r="C4" s="313" t="s">
        <v>15</v>
      </c>
      <c r="D4" s="71" t="s">
        <v>2150</v>
      </c>
    </row>
    <row r="5" spans="2:4" x14ac:dyDescent="0.25">
      <c r="B5" s="380"/>
      <c r="C5" s="314" t="s">
        <v>1394</v>
      </c>
      <c r="D5" s="71" t="s">
        <v>2145</v>
      </c>
    </row>
    <row r="6" spans="2:4" x14ac:dyDescent="0.25">
      <c r="B6" s="380"/>
      <c r="C6" s="314" t="s">
        <v>533</v>
      </c>
      <c r="D6" s="71" t="s">
        <v>2146</v>
      </c>
    </row>
    <row r="7" spans="2:4" x14ac:dyDescent="0.25">
      <c r="B7" s="381"/>
      <c r="C7" s="315" t="s">
        <v>2028</v>
      </c>
      <c r="D7" s="71" t="s">
        <v>2147</v>
      </c>
    </row>
    <row r="8" spans="2:4" x14ac:dyDescent="0.25">
      <c r="B8" s="379" t="s">
        <v>1390</v>
      </c>
      <c r="C8" s="313" t="s">
        <v>1965</v>
      </c>
      <c r="D8" s="71" t="s">
        <v>2111</v>
      </c>
    </row>
    <row r="9" spans="2:4" x14ac:dyDescent="0.25">
      <c r="B9" s="380"/>
      <c r="C9" s="316" t="s">
        <v>1926</v>
      </c>
      <c r="D9" s="71" t="s">
        <v>2112</v>
      </c>
    </row>
    <row r="10" spans="2:4" x14ac:dyDescent="0.25">
      <c r="B10" s="380"/>
      <c r="C10" s="314" t="s">
        <v>19</v>
      </c>
      <c r="D10" s="71" t="s">
        <v>1905</v>
      </c>
    </row>
    <row r="11" spans="2:4" x14ac:dyDescent="0.25">
      <c r="B11" s="380"/>
      <c r="C11" s="314" t="s">
        <v>20</v>
      </c>
      <c r="D11" s="71" t="s">
        <v>1906</v>
      </c>
    </row>
    <row r="12" spans="2:4" x14ac:dyDescent="0.25">
      <c r="B12" s="381"/>
      <c r="C12" s="317" t="s">
        <v>1966</v>
      </c>
      <c r="D12" s="71" t="s">
        <v>2113</v>
      </c>
    </row>
    <row r="13" spans="2:4" x14ac:dyDescent="0.25">
      <c r="B13" s="379" t="s">
        <v>1391</v>
      </c>
      <c r="C13" s="313" t="s">
        <v>1907</v>
      </c>
      <c r="D13" s="71" t="s">
        <v>2149</v>
      </c>
    </row>
    <row r="14" spans="2:4" x14ac:dyDescent="0.25">
      <c r="B14" s="380"/>
      <c r="C14" s="314" t="s">
        <v>1932</v>
      </c>
      <c r="D14" s="71" t="s">
        <v>2114</v>
      </c>
    </row>
    <row r="15" spans="2:4" x14ac:dyDescent="0.25">
      <c r="B15" s="380"/>
      <c r="C15" s="314" t="s">
        <v>2029</v>
      </c>
      <c r="D15" s="71" t="s">
        <v>2148</v>
      </c>
    </row>
    <row r="16" spans="2:4" x14ac:dyDescent="0.25">
      <c r="B16" s="381"/>
      <c r="C16" s="315" t="s">
        <v>1908</v>
      </c>
      <c r="D16" s="71"/>
    </row>
    <row r="17" spans="2:4" x14ac:dyDescent="0.25">
      <c r="B17" s="379" t="s">
        <v>1392</v>
      </c>
      <c r="C17" s="313" t="s">
        <v>441</v>
      </c>
      <c r="D17" s="71"/>
    </row>
    <row r="18" spans="2:4" x14ac:dyDescent="0.25">
      <c r="B18" s="380"/>
      <c r="C18" s="314" t="s">
        <v>428</v>
      </c>
      <c r="D18" s="71"/>
    </row>
    <row r="19" spans="2:4" x14ac:dyDescent="0.25">
      <c r="B19" s="380"/>
      <c r="C19" s="314" t="s">
        <v>1969</v>
      </c>
      <c r="D19" s="71"/>
    </row>
    <row r="20" spans="2:4" x14ac:dyDescent="0.25">
      <c r="B20" s="380"/>
      <c r="C20" s="314" t="s">
        <v>1967</v>
      </c>
      <c r="D20" s="71"/>
    </row>
    <row r="21" spans="2:4" x14ac:dyDescent="0.25">
      <c r="B21" s="380"/>
      <c r="C21" s="314" t="s">
        <v>1928</v>
      </c>
      <c r="D21" s="71"/>
    </row>
    <row r="22" spans="2:4" x14ac:dyDescent="0.25">
      <c r="B22" s="380"/>
      <c r="C22" s="314" t="s">
        <v>1968</v>
      </c>
      <c r="D22" s="71"/>
    </row>
    <row r="23" spans="2:4" x14ac:dyDescent="0.25">
      <c r="B23" s="380"/>
      <c r="C23" s="314" t="s">
        <v>1439</v>
      </c>
      <c r="D23" s="71"/>
    </row>
    <row r="24" spans="2:4" x14ac:dyDescent="0.25">
      <c r="B24" s="381"/>
      <c r="C24" s="317" t="s">
        <v>2015</v>
      </c>
      <c r="D24" s="71"/>
    </row>
    <row r="25" spans="2:4" x14ac:dyDescent="0.25">
      <c r="C25" s="318" t="s">
        <v>539</v>
      </c>
      <c r="D25" s="71"/>
    </row>
    <row r="26" spans="2:4" x14ac:dyDescent="0.25">
      <c r="C26" s="71"/>
      <c r="D26" s="304"/>
    </row>
    <row r="27" spans="2:4" x14ac:dyDescent="0.25">
      <c r="C27" s="303" t="s">
        <v>1902</v>
      </c>
      <c r="D27" s="71"/>
    </row>
    <row r="28" spans="2:4" x14ac:dyDescent="0.25">
      <c r="C28" s="71" t="s">
        <v>1901</v>
      </c>
      <c r="D28" s="71"/>
    </row>
    <row r="29" spans="2:4" x14ac:dyDescent="0.25">
      <c r="C29" s="71" t="s">
        <v>796</v>
      </c>
      <c r="D29" s="71" t="s">
        <v>801</v>
      </c>
    </row>
    <row r="30" spans="2:4" x14ac:dyDescent="0.25">
      <c r="C30" s="71" t="s">
        <v>797</v>
      </c>
      <c r="D30" s="71" t="s">
        <v>799</v>
      </c>
    </row>
    <row r="31" spans="2:4" x14ac:dyDescent="0.25">
      <c r="C31" s="71" t="s">
        <v>641</v>
      </c>
      <c r="D31" s="71" t="s">
        <v>800</v>
      </c>
    </row>
    <row r="32" spans="2:4" x14ac:dyDescent="0.25">
      <c r="B32" s="63"/>
      <c r="C32" s="71" t="s">
        <v>635</v>
      </c>
      <c r="D32" s="71" t="s">
        <v>803</v>
      </c>
    </row>
    <row r="33" spans="2:4" x14ac:dyDescent="0.25">
      <c r="B33" s="71"/>
      <c r="C33" s="71" t="s">
        <v>634</v>
      </c>
      <c r="D33" s="71" t="s">
        <v>802</v>
      </c>
    </row>
    <row r="34" spans="2:4" x14ac:dyDescent="0.25">
      <c r="B34" s="71"/>
      <c r="C34" s="71" t="s">
        <v>798</v>
      </c>
      <c r="D34" s="71" t="s">
        <v>804</v>
      </c>
    </row>
    <row r="36" spans="2:4" x14ac:dyDescent="0.25">
      <c r="C36" s="303" t="s">
        <v>1771</v>
      </c>
    </row>
    <row r="37" spans="2:4" x14ac:dyDescent="0.25">
      <c r="C37" s="71" t="s">
        <v>2115</v>
      </c>
    </row>
  </sheetData>
  <mergeCells count="4">
    <mergeCell ref="B4:B7"/>
    <mergeCell ref="B17:B24"/>
    <mergeCell ref="B13:B16"/>
    <mergeCell ref="B8:B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7"/>
  <sheetViews>
    <sheetView showGridLines="0" workbookViewId="0">
      <pane ySplit="2" topLeftCell="A3" activePane="bottomLeft" state="frozen"/>
      <selection pane="bottomLeft" activeCell="B58" sqref="B58"/>
    </sheetView>
  </sheetViews>
  <sheetFormatPr defaultRowHeight="15" x14ac:dyDescent="0.25"/>
  <cols>
    <col min="1" max="1" width="2.85546875" customWidth="1"/>
    <col min="2" max="2" width="8.5703125" bestFit="1" customWidth="1"/>
    <col min="3" max="3" width="12.140625" bestFit="1" customWidth="1"/>
    <col min="4" max="4" width="13.28515625" bestFit="1" customWidth="1"/>
    <col min="5" max="5" width="12" bestFit="1" customWidth="1"/>
    <col min="6" max="6" width="12.5703125" bestFit="1" customWidth="1"/>
    <col min="7" max="7" width="15.28515625" bestFit="1" customWidth="1"/>
  </cols>
  <sheetData>
    <row r="1" spans="2:7" ht="15.75" thickBot="1" x14ac:dyDescent="0.3"/>
    <row r="2" spans="2:7" ht="39" thickBot="1" x14ac:dyDescent="0.3">
      <c r="B2" s="356" t="s">
        <v>1392</v>
      </c>
      <c r="C2" s="357" t="s">
        <v>2105</v>
      </c>
      <c r="D2" s="353" t="s">
        <v>2107</v>
      </c>
      <c r="E2" s="354" t="s">
        <v>2108</v>
      </c>
      <c r="F2" s="354" t="s">
        <v>2109</v>
      </c>
      <c r="G2" s="355" t="s">
        <v>2106</v>
      </c>
    </row>
    <row r="3" spans="2:7" x14ac:dyDescent="0.25">
      <c r="B3" s="358">
        <v>2</v>
      </c>
      <c r="C3" s="359">
        <v>-3.09E-2</v>
      </c>
      <c r="D3" s="348"/>
      <c r="E3" s="348"/>
      <c r="F3" s="348">
        <f t="shared" ref="F3:F17" si="0">(B3-5)*(1%-(B3-5)*0.01%)+POWER(B3-5,4)*0.00000175%</f>
        <v>-3.0898582500000001E-2</v>
      </c>
      <c r="G3" s="349">
        <f t="shared" ref="G3:G18" si="1">C3-F3</f>
        <v>-1.4174999999998217E-6</v>
      </c>
    </row>
    <row r="4" spans="2:7" x14ac:dyDescent="0.25">
      <c r="B4" s="360">
        <v>3</v>
      </c>
      <c r="C4" s="361">
        <v>-2.0400000000000001E-2</v>
      </c>
      <c r="D4" s="347">
        <f>C4-C3</f>
        <v>1.0499999999999999E-2</v>
      </c>
      <c r="E4" s="347"/>
      <c r="F4" s="347">
        <f t="shared" si="0"/>
        <v>-2.0399720000000003E-2</v>
      </c>
      <c r="G4" s="350">
        <f t="shared" si="1"/>
        <v>-2.7999999999833713E-7</v>
      </c>
    </row>
    <row r="5" spans="2:7" x14ac:dyDescent="0.25">
      <c r="B5" s="360">
        <v>4</v>
      </c>
      <c r="C5" s="361">
        <v>-1.01E-2</v>
      </c>
      <c r="D5" s="347">
        <f>C5-C4</f>
        <v>1.0300000000000002E-2</v>
      </c>
      <c r="E5" s="347">
        <f t="shared" ref="E5:E54" si="2">D5/D4</f>
        <v>0.98095238095238124</v>
      </c>
      <c r="F5" s="347">
        <f t="shared" si="0"/>
        <v>-1.00999825E-2</v>
      </c>
      <c r="G5" s="350">
        <f t="shared" si="1"/>
        <v>-1.749999999946239E-8</v>
      </c>
    </row>
    <row r="6" spans="2:7" x14ac:dyDescent="0.25">
      <c r="B6" s="360">
        <v>5</v>
      </c>
      <c r="C6" s="361">
        <v>0</v>
      </c>
      <c r="D6" s="347">
        <f t="shared" ref="D6:D15" si="3">C6-C5</f>
        <v>1.01E-2</v>
      </c>
      <c r="E6" s="347">
        <f t="shared" si="2"/>
        <v>0.98058252427184445</v>
      </c>
      <c r="F6" s="347">
        <f t="shared" si="0"/>
        <v>0</v>
      </c>
      <c r="G6" s="350">
        <f t="shared" si="1"/>
        <v>0</v>
      </c>
    </row>
    <row r="7" spans="2:7" x14ac:dyDescent="0.25">
      <c r="B7" s="360">
        <v>10</v>
      </c>
      <c r="C7" s="361">
        <v>4.7600000000000003E-2</v>
      </c>
      <c r="D7" s="347">
        <f t="shared" si="3"/>
        <v>4.7600000000000003E-2</v>
      </c>
      <c r="E7" s="347">
        <f t="shared" si="2"/>
        <v>4.7128712871287135</v>
      </c>
      <c r="F7" s="347">
        <f t="shared" si="0"/>
        <v>4.7510937500000003E-2</v>
      </c>
      <c r="G7" s="350">
        <f t="shared" si="1"/>
        <v>8.90625000000006E-5</v>
      </c>
    </row>
    <row r="8" spans="2:7" x14ac:dyDescent="0.25">
      <c r="B8" s="360">
        <v>15</v>
      </c>
      <c r="C8" s="361">
        <v>9.0899999999999995E-2</v>
      </c>
      <c r="D8" s="347">
        <f t="shared" si="3"/>
        <v>4.3299999999999991E-2</v>
      </c>
      <c r="E8" s="347">
        <f t="shared" si="2"/>
        <v>0.90966386554621825</v>
      </c>
      <c r="F8" s="347">
        <f t="shared" si="0"/>
        <v>9.0175000000000005E-2</v>
      </c>
      <c r="G8" s="350">
        <f t="shared" si="1"/>
        <v>7.2499999999998954E-4</v>
      </c>
    </row>
    <row r="9" spans="2:7" x14ac:dyDescent="0.25">
      <c r="B9" s="360">
        <v>20</v>
      </c>
      <c r="C9" s="361">
        <v>0.13039999999999999</v>
      </c>
      <c r="D9" s="347">
        <f t="shared" si="3"/>
        <v>3.9499999999999993E-2</v>
      </c>
      <c r="E9" s="347">
        <f t="shared" si="2"/>
        <v>0.91224018475750579</v>
      </c>
      <c r="F9" s="347">
        <f t="shared" si="0"/>
        <v>0.12838593749999999</v>
      </c>
      <c r="G9" s="350">
        <f t="shared" si="1"/>
        <v>2.0140624999999968E-3</v>
      </c>
    </row>
    <row r="10" spans="2:7" x14ac:dyDescent="0.25">
      <c r="B10" s="360">
        <v>25</v>
      </c>
      <c r="C10" s="361">
        <v>0.16669999999999999</v>
      </c>
      <c r="D10" s="347">
        <f t="shared" si="3"/>
        <v>3.6299999999999999E-2</v>
      </c>
      <c r="E10" s="347">
        <f t="shared" si="2"/>
        <v>0.91898734177215202</v>
      </c>
      <c r="F10" s="347">
        <f t="shared" si="0"/>
        <v>0.1628</v>
      </c>
      <c r="G10" s="350">
        <f t="shared" si="1"/>
        <v>3.8999999999999868E-3</v>
      </c>
    </row>
    <row r="11" spans="2:7" x14ac:dyDescent="0.25">
      <c r="B11" s="360">
        <v>30</v>
      </c>
      <c r="C11" s="361">
        <v>0.2</v>
      </c>
      <c r="D11" s="347">
        <f t="shared" si="3"/>
        <v>3.3300000000000024E-2</v>
      </c>
      <c r="E11" s="347">
        <f t="shared" si="2"/>
        <v>0.91735537190082717</v>
      </c>
      <c r="F11" s="347">
        <f t="shared" si="0"/>
        <v>0.1943359375</v>
      </c>
      <c r="G11" s="350">
        <f t="shared" si="1"/>
        <v>5.6640625000000111E-3</v>
      </c>
    </row>
    <row r="12" spans="2:7" x14ac:dyDescent="0.25">
      <c r="B12" s="360">
        <v>35</v>
      </c>
      <c r="C12" s="361">
        <v>0.23080000000000001</v>
      </c>
      <c r="D12" s="347">
        <f t="shared" si="3"/>
        <v>3.0799999999999994E-2</v>
      </c>
      <c r="E12" s="347">
        <f t="shared" si="2"/>
        <v>0.92492492492492406</v>
      </c>
      <c r="F12" s="347">
        <f t="shared" si="0"/>
        <v>0.22417499999999999</v>
      </c>
      <c r="G12" s="350">
        <f t="shared" si="1"/>
        <v>6.6250000000000198E-3</v>
      </c>
    </row>
    <row r="13" spans="2:7" x14ac:dyDescent="0.25">
      <c r="B13" s="360">
        <v>40</v>
      </c>
      <c r="C13" s="361">
        <v>0.25929999999999997</v>
      </c>
      <c r="D13" s="347">
        <f t="shared" si="3"/>
        <v>2.849999999999997E-2</v>
      </c>
      <c r="E13" s="347">
        <f t="shared" si="2"/>
        <v>0.92532467532467455</v>
      </c>
      <c r="F13" s="347">
        <f t="shared" si="0"/>
        <v>0.25376093750000001</v>
      </c>
      <c r="G13" s="350">
        <f t="shared" si="1"/>
        <v>5.5390624999999694E-3</v>
      </c>
    </row>
    <row r="14" spans="2:7" x14ac:dyDescent="0.25">
      <c r="B14" s="360">
        <v>45</v>
      </c>
      <c r="C14" s="361">
        <v>0.28570000000000001</v>
      </c>
      <c r="D14" s="347">
        <f t="shared" si="3"/>
        <v>2.6400000000000035E-2</v>
      </c>
      <c r="E14" s="347">
        <f t="shared" si="2"/>
        <v>0.92631578947368642</v>
      </c>
      <c r="F14" s="347">
        <f t="shared" si="0"/>
        <v>0.2848</v>
      </c>
      <c r="G14" s="350">
        <f t="shared" si="1"/>
        <v>9.000000000000119E-4</v>
      </c>
    </row>
    <row r="15" spans="2:7" x14ac:dyDescent="0.25">
      <c r="B15" s="360">
        <v>50</v>
      </c>
      <c r="C15" s="361">
        <v>0.31030000000000002</v>
      </c>
      <c r="D15" s="347">
        <f t="shared" si="3"/>
        <v>2.4600000000000011E-2</v>
      </c>
      <c r="E15" s="347">
        <f t="shared" si="2"/>
        <v>0.93181818181818099</v>
      </c>
      <c r="F15" s="347">
        <f t="shared" si="0"/>
        <v>0.31926093750000001</v>
      </c>
      <c r="G15" s="350">
        <f t="shared" si="1"/>
        <v>-8.960937499999988E-3</v>
      </c>
    </row>
    <row r="16" spans="2:7" x14ac:dyDescent="0.25">
      <c r="B16" s="360">
        <v>55</v>
      </c>
      <c r="C16" s="361">
        <v>0.33329999999999999</v>
      </c>
      <c r="D16" s="347">
        <f t="shared" ref="D16:D53" si="4">C16-C15</f>
        <v>2.2999999999999965E-2</v>
      </c>
      <c r="E16" s="347">
        <f t="shared" si="2"/>
        <v>0.93495934959349414</v>
      </c>
      <c r="F16" s="347">
        <f t="shared" si="0"/>
        <v>0.359375</v>
      </c>
      <c r="G16" s="350">
        <f t="shared" si="1"/>
        <v>-2.6075000000000015E-2</v>
      </c>
    </row>
    <row r="17" spans="2:7" x14ac:dyDescent="0.25">
      <c r="B17" s="360">
        <v>60</v>
      </c>
      <c r="C17" s="361">
        <v>0.3548</v>
      </c>
      <c r="D17" s="347">
        <f t="shared" si="4"/>
        <v>2.1500000000000019E-2</v>
      </c>
      <c r="E17" s="347">
        <f t="shared" si="2"/>
        <v>0.93478260869565444</v>
      </c>
      <c r="F17" s="347">
        <f t="shared" si="0"/>
        <v>0.40763593749999999</v>
      </c>
      <c r="G17" s="350">
        <f t="shared" si="1"/>
        <v>-5.2835937499999985E-2</v>
      </c>
    </row>
    <row r="18" spans="2:7" x14ac:dyDescent="0.25">
      <c r="B18" s="360">
        <v>65</v>
      </c>
      <c r="C18" s="361">
        <v>0.375</v>
      </c>
      <c r="D18" s="347">
        <f t="shared" si="4"/>
        <v>2.0199999999999996E-2</v>
      </c>
      <c r="E18" s="347">
        <f t="shared" si="2"/>
        <v>0.93953488372092919</v>
      </c>
      <c r="F18" s="347">
        <f>(B18/10000)*4950%</f>
        <v>0.32174999999999998</v>
      </c>
      <c r="G18" s="350">
        <f t="shared" si="1"/>
        <v>5.325000000000002E-2</v>
      </c>
    </row>
    <row r="19" spans="2:7" x14ac:dyDescent="0.25">
      <c r="B19" s="360">
        <v>70</v>
      </c>
      <c r="C19" s="361">
        <v>0.39389999999999997</v>
      </c>
      <c r="D19" s="347">
        <f t="shared" si="4"/>
        <v>1.8899999999999972E-2</v>
      </c>
      <c r="E19" s="347">
        <f t="shared" si="2"/>
        <v>0.93564356435643448</v>
      </c>
      <c r="F19" s="347">
        <f t="shared" ref="F19:F22" si="5">90%-(200/(B19*0.05))/100</f>
        <v>0.32857142857142851</v>
      </c>
      <c r="G19" s="350">
        <f t="shared" ref="G19:G54" si="6">C19-F19</f>
        <v>6.5328571428571458E-2</v>
      </c>
    </row>
    <row r="20" spans="2:7" x14ac:dyDescent="0.25">
      <c r="B20" s="360">
        <v>75</v>
      </c>
      <c r="C20" s="361">
        <v>0.4118</v>
      </c>
      <c r="D20" s="347">
        <f t="shared" si="4"/>
        <v>1.7900000000000027E-2</v>
      </c>
      <c r="E20" s="347">
        <f t="shared" si="2"/>
        <v>0.94708994708994987</v>
      </c>
      <c r="F20" s="347">
        <f t="shared" si="5"/>
        <v>0.3666666666666667</v>
      </c>
      <c r="G20" s="350">
        <f t="shared" si="6"/>
        <v>4.5133333333333303E-2</v>
      </c>
    </row>
    <row r="21" spans="2:7" x14ac:dyDescent="0.25">
      <c r="B21" s="360">
        <v>80</v>
      </c>
      <c r="C21" s="361">
        <v>0.42859999999999998</v>
      </c>
      <c r="D21" s="347">
        <f t="shared" si="4"/>
        <v>1.6799999999999982E-2</v>
      </c>
      <c r="E21" s="347">
        <f t="shared" si="2"/>
        <v>0.93854748603351712</v>
      </c>
      <c r="F21" s="347">
        <f t="shared" si="5"/>
        <v>0.4</v>
      </c>
      <c r="G21" s="350">
        <f t="shared" si="6"/>
        <v>2.8599999999999959E-2</v>
      </c>
    </row>
    <row r="22" spans="2:7" x14ac:dyDescent="0.25">
      <c r="B22" s="360">
        <v>85</v>
      </c>
      <c r="C22" s="361">
        <v>0.44440000000000002</v>
      </c>
      <c r="D22" s="347">
        <f t="shared" si="4"/>
        <v>1.5800000000000036E-2</v>
      </c>
      <c r="E22" s="347">
        <f t="shared" si="2"/>
        <v>0.94047619047619369</v>
      </c>
      <c r="F22" s="347">
        <f t="shared" si="5"/>
        <v>0.42941176470588233</v>
      </c>
      <c r="G22" s="350">
        <f t="shared" si="6"/>
        <v>1.4988235294117691E-2</v>
      </c>
    </row>
    <row r="23" spans="2:7" x14ac:dyDescent="0.25">
      <c r="B23" s="360">
        <v>90</v>
      </c>
      <c r="C23" s="361">
        <v>0.45950000000000002</v>
      </c>
      <c r="D23" s="347">
        <f t="shared" si="4"/>
        <v>1.5100000000000002E-2</v>
      </c>
      <c r="E23" s="347">
        <f t="shared" si="2"/>
        <v>0.95569620253164356</v>
      </c>
      <c r="F23" s="347">
        <f>90%-(210/(B23*0.05))/100</f>
        <v>0.4333333333333334</v>
      </c>
      <c r="G23" s="350">
        <f t="shared" si="6"/>
        <v>2.6166666666666616E-2</v>
      </c>
    </row>
    <row r="24" spans="2:7" x14ac:dyDescent="0.25">
      <c r="B24" s="360">
        <v>95</v>
      </c>
      <c r="C24" s="361">
        <v>0.47370000000000001</v>
      </c>
      <c r="D24" s="347">
        <f t="shared" si="4"/>
        <v>1.419999999999999E-2</v>
      </c>
      <c r="E24" s="347">
        <f t="shared" si="2"/>
        <v>0.94039735099337673</v>
      </c>
      <c r="F24" s="347">
        <f>90%-(210/(B24*0.05))/100</f>
        <v>0.4578947368421053</v>
      </c>
      <c r="G24" s="350">
        <f t="shared" si="6"/>
        <v>1.5805263157894711E-2</v>
      </c>
    </row>
    <row r="25" spans="2:7" x14ac:dyDescent="0.25">
      <c r="B25" s="360">
        <v>100</v>
      </c>
      <c r="C25" s="361">
        <v>0.48720000000000002</v>
      </c>
      <c r="D25" s="347">
        <f t="shared" si="4"/>
        <v>1.3500000000000012E-2</v>
      </c>
      <c r="E25" s="347">
        <f t="shared" si="2"/>
        <v>0.95070422535211419</v>
      </c>
      <c r="F25" s="347">
        <f>90%-(165/(B25*0.04))/100</f>
        <v>0.48750000000000004</v>
      </c>
      <c r="G25" s="350">
        <f t="shared" si="6"/>
        <v>-3.0000000000002247E-4</v>
      </c>
    </row>
    <row r="26" spans="2:7" x14ac:dyDescent="0.25">
      <c r="B26" s="360">
        <v>105</v>
      </c>
      <c r="C26" s="361">
        <v>0.5</v>
      </c>
      <c r="D26" s="347">
        <f t="shared" si="4"/>
        <v>1.2799999999999978E-2</v>
      </c>
      <c r="E26" s="347">
        <f t="shared" si="2"/>
        <v>0.94814814814814563</v>
      </c>
      <c r="F26" s="347">
        <f>90%-(165/(B26*0.04))/100</f>
        <v>0.50714285714285712</v>
      </c>
      <c r="G26" s="350">
        <f t="shared" si="6"/>
        <v>-7.1428571428571175E-3</v>
      </c>
    </row>
    <row r="27" spans="2:7" x14ac:dyDescent="0.25">
      <c r="B27" s="360">
        <v>110</v>
      </c>
      <c r="C27" s="361">
        <v>0.51219999999999999</v>
      </c>
      <c r="D27" s="347">
        <f t="shared" si="4"/>
        <v>1.2199999999999989E-2</v>
      </c>
      <c r="E27" s="347">
        <f t="shared" si="2"/>
        <v>0.95312500000000078</v>
      </c>
      <c r="F27" s="347">
        <f>90%-(165/(B27*0.04))/100</f>
        <v>0.52500000000000002</v>
      </c>
      <c r="G27" s="350">
        <f t="shared" si="6"/>
        <v>-1.2800000000000034E-2</v>
      </c>
    </row>
    <row r="28" spans="2:7" x14ac:dyDescent="0.25">
      <c r="B28" s="360">
        <v>115</v>
      </c>
      <c r="C28" s="361">
        <v>0.52380000000000004</v>
      </c>
      <c r="D28" s="347">
        <f t="shared" si="4"/>
        <v>1.1600000000000055E-2</v>
      </c>
      <c r="E28" s="347">
        <f t="shared" si="2"/>
        <v>0.95081967213115293</v>
      </c>
      <c r="F28" s="347">
        <f t="shared" ref="F28:F46" si="7">90%-(150/(B28*0.034))/100</f>
        <v>0.51636828644501276</v>
      </c>
      <c r="G28" s="350">
        <f t="shared" si="6"/>
        <v>7.4317135549872848E-3</v>
      </c>
    </row>
    <row r="29" spans="2:7" x14ac:dyDescent="0.25">
      <c r="B29" s="360">
        <v>120</v>
      </c>
      <c r="C29" s="361">
        <v>0.53490000000000004</v>
      </c>
      <c r="D29" s="347">
        <f t="shared" si="4"/>
        <v>1.1099999999999999E-2</v>
      </c>
      <c r="E29" s="347">
        <f t="shared" si="2"/>
        <v>0.95689655172413335</v>
      </c>
      <c r="F29" s="347">
        <f t="shared" si="7"/>
        <v>0.53235294117647058</v>
      </c>
      <c r="G29" s="350">
        <f t="shared" si="6"/>
        <v>2.5470588235294578E-3</v>
      </c>
    </row>
    <row r="30" spans="2:7" x14ac:dyDescent="0.25">
      <c r="B30" s="360">
        <v>125</v>
      </c>
      <c r="C30" s="361">
        <v>0.54549999999999998</v>
      </c>
      <c r="D30" s="347">
        <f t="shared" si="4"/>
        <v>1.0599999999999943E-2</v>
      </c>
      <c r="E30" s="347">
        <f t="shared" si="2"/>
        <v>0.95495495495494986</v>
      </c>
      <c r="F30" s="347">
        <f>90%-(150/(B30*0.034))/100</f>
        <v>0.54705882352941182</v>
      </c>
      <c r="G30" s="350">
        <f t="shared" si="6"/>
        <v>-1.5588235294118347E-3</v>
      </c>
    </row>
    <row r="31" spans="2:7" x14ac:dyDescent="0.25">
      <c r="B31" s="360">
        <v>130</v>
      </c>
      <c r="C31" s="361">
        <v>0.55559999999999998</v>
      </c>
      <c r="D31" s="347">
        <f t="shared" si="4"/>
        <v>1.0099999999999998E-2</v>
      </c>
      <c r="E31" s="347">
        <f t="shared" si="2"/>
        <v>0.95283018867925018</v>
      </c>
      <c r="F31" s="347">
        <f t="shared" si="7"/>
        <v>0.56063348416289593</v>
      </c>
      <c r="G31" s="350">
        <f t="shared" si="6"/>
        <v>-5.0334841628959515E-3</v>
      </c>
    </row>
    <row r="32" spans="2:7" x14ac:dyDescent="0.25">
      <c r="B32" s="360">
        <v>135</v>
      </c>
      <c r="C32" s="361">
        <v>0.56520000000000004</v>
      </c>
      <c r="D32" s="347">
        <f t="shared" si="4"/>
        <v>9.6000000000000529E-3</v>
      </c>
      <c r="E32" s="347">
        <f t="shared" si="2"/>
        <v>0.95049504950495589</v>
      </c>
      <c r="F32" s="347">
        <f t="shared" si="7"/>
        <v>0.57320261437908504</v>
      </c>
      <c r="G32" s="350">
        <f t="shared" si="6"/>
        <v>-8.0026143790850046E-3</v>
      </c>
    </row>
    <row r="33" spans="2:7" x14ac:dyDescent="0.25">
      <c r="B33" s="360">
        <v>140</v>
      </c>
      <c r="C33" s="361">
        <v>0.57450000000000001</v>
      </c>
      <c r="D33" s="347">
        <f t="shared" si="4"/>
        <v>9.299999999999975E-3</v>
      </c>
      <c r="E33" s="347">
        <f t="shared" si="2"/>
        <v>0.96874999999999201</v>
      </c>
      <c r="F33" s="347">
        <f t="shared" si="7"/>
        <v>0.58487394957983208</v>
      </c>
      <c r="G33" s="350">
        <f t="shared" si="6"/>
        <v>-1.0373949579832065E-2</v>
      </c>
    </row>
    <row r="34" spans="2:7" x14ac:dyDescent="0.25">
      <c r="B34" s="360">
        <v>145</v>
      </c>
      <c r="C34" s="361">
        <v>0.58330000000000004</v>
      </c>
      <c r="D34" s="347">
        <f t="shared" si="4"/>
        <v>8.80000000000003E-3</v>
      </c>
      <c r="E34" s="347">
        <f t="shared" si="2"/>
        <v>0.94623655913979077</v>
      </c>
      <c r="F34" s="347">
        <f t="shared" si="7"/>
        <v>0.59574036511156192</v>
      </c>
      <c r="G34" s="350">
        <f t="shared" si="6"/>
        <v>-1.244036511156188E-2</v>
      </c>
    </row>
    <row r="35" spans="2:7" x14ac:dyDescent="0.25">
      <c r="B35" s="360">
        <v>150</v>
      </c>
      <c r="C35" s="361">
        <v>0.59179999999999999</v>
      </c>
      <c r="D35" s="347">
        <f t="shared" si="4"/>
        <v>8.499999999999952E-3</v>
      </c>
      <c r="E35" s="347">
        <f t="shared" si="2"/>
        <v>0.96590909090908217</v>
      </c>
      <c r="F35" s="347">
        <f t="shared" si="7"/>
        <v>0.60588235294117654</v>
      </c>
      <c r="G35" s="350">
        <f t="shared" si="6"/>
        <v>-1.4082352941176546E-2</v>
      </c>
    </row>
    <row r="36" spans="2:7" x14ac:dyDescent="0.25">
      <c r="B36" s="360">
        <v>155</v>
      </c>
      <c r="C36" s="361">
        <v>0.6</v>
      </c>
      <c r="D36" s="347">
        <f t="shared" si="4"/>
        <v>8.1999999999999851E-3</v>
      </c>
      <c r="E36" s="347">
        <f t="shared" si="2"/>
        <v>0.96470588235294485</v>
      </c>
      <c r="F36" s="347">
        <f t="shared" si="7"/>
        <v>0.61537001897533217</v>
      </c>
      <c r="G36" s="350">
        <f t="shared" si="6"/>
        <v>-1.5370018975332189E-2</v>
      </c>
    </row>
    <row r="37" spans="2:7" x14ac:dyDescent="0.25">
      <c r="B37" s="360">
        <v>160</v>
      </c>
      <c r="C37" s="361">
        <v>0.60780000000000001</v>
      </c>
      <c r="D37" s="347">
        <f t="shared" si="4"/>
        <v>7.8000000000000291E-3</v>
      </c>
      <c r="E37" s="347">
        <f t="shared" si="2"/>
        <v>0.95121951219512724</v>
      </c>
      <c r="F37" s="347">
        <f t="shared" si="7"/>
        <v>0.62426470588235294</v>
      </c>
      <c r="G37" s="350">
        <f t="shared" si="6"/>
        <v>-1.6464705882352937E-2</v>
      </c>
    </row>
    <row r="38" spans="2:7" x14ac:dyDescent="0.25">
      <c r="B38" s="360">
        <v>165</v>
      </c>
      <c r="C38" s="361">
        <v>0.61539999999999995</v>
      </c>
      <c r="D38" s="347">
        <f t="shared" si="4"/>
        <v>7.5999999999999401E-3</v>
      </c>
      <c r="E38" s="347">
        <f t="shared" si="2"/>
        <v>0.97435897435896301</v>
      </c>
      <c r="F38" s="347">
        <f t="shared" si="7"/>
        <v>0.63262032085561504</v>
      </c>
      <c r="G38" s="350">
        <f t="shared" si="6"/>
        <v>-1.722032085561509E-2</v>
      </c>
    </row>
    <row r="39" spans="2:7" x14ac:dyDescent="0.25">
      <c r="B39" s="360">
        <v>170</v>
      </c>
      <c r="C39" s="361">
        <v>0.62260000000000004</v>
      </c>
      <c r="D39" s="347">
        <f t="shared" si="4"/>
        <v>7.2000000000000952E-3</v>
      </c>
      <c r="E39" s="347">
        <f t="shared" si="2"/>
        <v>0.94736842105265162</v>
      </c>
      <c r="F39" s="347">
        <f t="shared" si="7"/>
        <v>0.64048442906574399</v>
      </c>
      <c r="G39" s="350">
        <f t="shared" si="6"/>
        <v>-1.7884429065743945E-2</v>
      </c>
    </row>
    <row r="40" spans="2:7" x14ac:dyDescent="0.25">
      <c r="B40" s="360">
        <v>175</v>
      </c>
      <c r="C40" s="361">
        <v>0.62960000000000005</v>
      </c>
      <c r="D40" s="347">
        <f t="shared" si="4"/>
        <v>7.0000000000000062E-3</v>
      </c>
      <c r="E40" s="347">
        <f t="shared" si="2"/>
        <v>0.97222222222221022</v>
      </c>
      <c r="F40" s="347">
        <f t="shared" si="7"/>
        <v>0.64789915966386558</v>
      </c>
      <c r="G40" s="350">
        <f t="shared" si="6"/>
        <v>-1.8299159663865527E-2</v>
      </c>
    </row>
    <row r="41" spans="2:7" x14ac:dyDescent="0.25">
      <c r="B41" s="360">
        <v>180</v>
      </c>
      <c r="C41" s="361">
        <v>0.63639999999999997</v>
      </c>
      <c r="D41" s="347">
        <f t="shared" si="4"/>
        <v>6.7999999999999172E-3</v>
      </c>
      <c r="E41" s="347">
        <f t="shared" si="2"/>
        <v>0.97142857142855876</v>
      </c>
      <c r="F41" s="347">
        <f t="shared" si="7"/>
        <v>0.65490196078431373</v>
      </c>
      <c r="G41" s="350">
        <f t="shared" si="6"/>
        <v>-1.8501960784313765E-2</v>
      </c>
    </row>
    <row r="42" spans="2:7" x14ac:dyDescent="0.25">
      <c r="B42" s="360">
        <v>185</v>
      </c>
      <c r="C42" s="361">
        <v>0.64290000000000003</v>
      </c>
      <c r="D42" s="347">
        <f t="shared" si="4"/>
        <v>6.5000000000000613E-3</v>
      </c>
      <c r="E42" s="347">
        <f t="shared" si="2"/>
        <v>0.95588235294119717</v>
      </c>
      <c r="F42" s="347">
        <f t="shared" si="7"/>
        <v>0.66152623211446748</v>
      </c>
      <c r="G42" s="350">
        <f t="shared" si="6"/>
        <v>-1.8626232114467456E-2</v>
      </c>
    </row>
    <row r="43" spans="2:7" x14ac:dyDescent="0.25">
      <c r="B43" s="360">
        <v>190</v>
      </c>
      <c r="C43" s="361">
        <v>0.64910000000000001</v>
      </c>
      <c r="D43" s="347">
        <f t="shared" si="4"/>
        <v>6.1999999999999833E-3</v>
      </c>
      <c r="E43" s="347">
        <f t="shared" si="2"/>
        <v>0.95384615384614224</v>
      </c>
      <c r="F43" s="347">
        <f t="shared" si="7"/>
        <v>0.66780185758513932</v>
      </c>
      <c r="G43" s="350">
        <f t="shared" si="6"/>
        <v>-1.8701857585139314E-2</v>
      </c>
    </row>
    <row r="44" spans="2:7" x14ac:dyDescent="0.25">
      <c r="B44" s="360">
        <v>195</v>
      </c>
      <c r="C44" s="361">
        <v>0.6552</v>
      </c>
      <c r="D44" s="347">
        <f t="shared" si="4"/>
        <v>6.0999999999999943E-3</v>
      </c>
      <c r="E44" s="347">
        <f t="shared" si="2"/>
        <v>0.98387096774193716</v>
      </c>
      <c r="F44" s="347">
        <f t="shared" si="7"/>
        <v>0.67375565610859733</v>
      </c>
      <c r="G44" s="350">
        <f t="shared" si="6"/>
        <v>-1.8555656108597329E-2</v>
      </c>
    </row>
    <row r="45" spans="2:7" x14ac:dyDescent="0.25">
      <c r="B45" s="360">
        <v>200</v>
      </c>
      <c r="C45" s="361">
        <v>0.66100000000000003</v>
      </c>
      <c r="D45" s="347">
        <f t="shared" si="4"/>
        <v>5.8000000000000274E-3</v>
      </c>
      <c r="E45" s="347">
        <f t="shared" si="2"/>
        <v>0.95081967213115293</v>
      </c>
      <c r="F45" s="347">
        <f t="shared" si="7"/>
        <v>0.67941176470588238</v>
      </c>
      <c r="G45" s="350">
        <f t="shared" si="6"/>
        <v>-1.841176470588235E-2</v>
      </c>
    </row>
    <row r="46" spans="2:7" x14ac:dyDescent="0.25">
      <c r="B46" s="360">
        <v>250</v>
      </c>
      <c r="C46" s="361">
        <v>0.71009999999999995</v>
      </c>
      <c r="D46" s="347">
        <f t="shared" si="4"/>
        <v>4.9099999999999921E-2</v>
      </c>
      <c r="E46" s="347">
        <f t="shared" si="2"/>
        <v>8.4655172413792563</v>
      </c>
      <c r="F46" s="347">
        <f t="shared" si="7"/>
        <v>0.72352941176470587</v>
      </c>
      <c r="G46" s="350">
        <f t="shared" si="6"/>
        <v>-1.3429411764705912E-2</v>
      </c>
    </row>
    <row r="47" spans="2:7" x14ac:dyDescent="0.25">
      <c r="B47" s="360">
        <v>300</v>
      </c>
      <c r="C47" s="361">
        <v>0.74680000000000002</v>
      </c>
      <c r="D47" s="347">
        <f t="shared" si="4"/>
        <v>3.6700000000000066E-2</v>
      </c>
      <c r="E47" s="347">
        <f t="shared" si="2"/>
        <v>0.74745417515275203</v>
      </c>
      <c r="F47" s="347">
        <f t="shared" ref="F47:F54" si="8">90%-(10000/(B47*B47*0.01))/100</f>
        <v>0.78888888888888897</v>
      </c>
      <c r="G47" s="350">
        <f t="shared" si="6"/>
        <v>-4.2088888888888953E-2</v>
      </c>
    </row>
    <row r="48" spans="2:7" x14ac:dyDescent="0.25">
      <c r="B48" s="360">
        <v>350</v>
      </c>
      <c r="C48" s="361">
        <v>0.77529999999999999</v>
      </c>
      <c r="D48" s="347">
        <f t="shared" si="4"/>
        <v>2.849999999999997E-2</v>
      </c>
      <c r="E48" s="347">
        <f t="shared" si="2"/>
        <v>0.77656675749318582</v>
      </c>
      <c r="F48" s="347">
        <f t="shared" si="8"/>
        <v>0.81836734693877555</v>
      </c>
      <c r="G48" s="350">
        <f t="shared" si="6"/>
        <v>-4.3067346938775564E-2</v>
      </c>
    </row>
    <row r="49" spans="2:7" x14ac:dyDescent="0.25">
      <c r="B49" s="360">
        <v>400</v>
      </c>
      <c r="C49" s="361">
        <v>0.79800000000000004</v>
      </c>
      <c r="D49" s="347">
        <f t="shared" si="4"/>
        <v>2.2700000000000053E-2</v>
      </c>
      <c r="E49" s="347">
        <f t="shared" si="2"/>
        <v>0.79649122807017814</v>
      </c>
      <c r="F49" s="347">
        <f t="shared" si="8"/>
        <v>0.83750000000000002</v>
      </c>
      <c r="G49" s="350">
        <f t="shared" si="6"/>
        <v>-3.949999999999998E-2</v>
      </c>
    </row>
    <row r="50" spans="2:7" x14ac:dyDescent="0.25">
      <c r="B50" s="360">
        <v>450</v>
      </c>
      <c r="C50" s="361">
        <v>0.8165</v>
      </c>
      <c r="D50" s="347">
        <f t="shared" si="4"/>
        <v>1.8499999999999961E-2</v>
      </c>
      <c r="E50" s="347">
        <f t="shared" si="2"/>
        <v>0.81497797356827828</v>
      </c>
      <c r="F50" s="347">
        <f t="shared" si="8"/>
        <v>0.85061728395061731</v>
      </c>
      <c r="G50" s="350">
        <f t="shared" si="6"/>
        <v>-3.4117283950617305E-2</v>
      </c>
    </row>
    <row r="51" spans="2:7" x14ac:dyDescent="0.25">
      <c r="B51" s="360">
        <v>500</v>
      </c>
      <c r="C51" s="361">
        <v>0.83189999999999997</v>
      </c>
      <c r="D51" s="347">
        <f t="shared" si="4"/>
        <v>1.5399999999999969E-2</v>
      </c>
      <c r="E51" s="347">
        <f t="shared" si="2"/>
        <v>0.83243243243243248</v>
      </c>
      <c r="F51" s="347">
        <f t="shared" si="8"/>
        <v>0.86</v>
      </c>
      <c r="G51" s="350">
        <f t="shared" si="6"/>
        <v>-2.8100000000000014E-2</v>
      </c>
    </row>
    <row r="52" spans="2:7" x14ac:dyDescent="0.25">
      <c r="B52" s="360">
        <v>600</v>
      </c>
      <c r="C52" s="361">
        <v>0.85609999999999997</v>
      </c>
      <c r="D52" s="347">
        <f t="shared" si="4"/>
        <v>2.4199999999999999E-2</v>
      </c>
      <c r="E52" s="347">
        <f t="shared" si="2"/>
        <v>1.5714285714285745</v>
      </c>
      <c r="F52" s="347">
        <f t="shared" si="8"/>
        <v>0.87222222222222223</v>
      </c>
      <c r="G52" s="350">
        <f t="shared" si="6"/>
        <v>-1.612222222222226E-2</v>
      </c>
    </row>
    <row r="53" spans="2:7" x14ac:dyDescent="0.25">
      <c r="B53" s="360">
        <v>700</v>
      </c>
      <c r="C53" s="361">
        <v>0.87419999999999998</v>
      </c>
      <c r="D53" s="347">
        <f t="shared" si="4"/>
        <v>1.8100000000000005E-2</v>
      </c>
      <c r="E53" s="347">
        <f t="shared" si="2"/>
        <v>0.74793388429752083</v>
      </c>
      <c r="F53" s="347">
        <f t="shared" si="8"/>
        <v>0.87959183673469388</v>
      </c>
      <c r="G53" s="350">
        <f t="shared" si="6"/>
        <v>-5.3918367346939E-3</v>
      </c>
    </row>
    <row r="54" spans="2:7" x14ac:dyDescent="0.25">
      <c r="B54" s="360">
        <v>800</v>
      </c>
      <c r="C54" s="361">
        <v>0.88829999999999998</v>
      </c>
      <c r="D54" s="347">
        <f>C54-C53</f>
        <v>1.4100000000000001E-2</v>
      </c>
      <c r="E54" s="347">
        <f t="shared" si="2"/>
        <v>0.77900552486187835</v>
      </c>
      <c r="F54" s="347">
        <f t="shared" si="8"/>
        <v>0.88437500000000002</v>
      </c>
      <c r="G54" s="350">
        <f t="shared" si="6"/>
        <v>3.9249999999999563E-3</v>
      </c>
    </row>
    <row r="55" spans="2:7" ht="15.75" thickBot="1" x14ac:dyDescent="0.3">
      <c r="B55" s="362">
        <v>900</v>
      </c>
      <c r="C55" s="363">
        <v>0.89949999999999997</v>
      </c>
      <c r="D55" s="351">
        <f>C55-C54</f>
        <v>1.1199999999999988E-2</v>
      </c>
      <c r="E55" s="351">
        <f>D55/D54</f>
        <v>0.79432624113475081</v>
      </c>
      <c r="F55" s="351">
        <f>90%-(200/(B55*0.05))/100</f>
        <v>0.85555555555555562</v>
      </c>
      <c r="G55" s="352">
        <f>C55-F55</f>
        <v>4.3944444444444342E-2</v>
      </c>
    </row>
    <row r="56" spans="2:7" x14ac:dyDescent="0.25">
      <c r="B56" s="364">
        <v>950</v>
      </c>
      <c r="C56" s="365">
        <v>0.90429999999999999</v>
      </c>
      <c r="D56" s="366">
        <f>C56-C55</f>
        <v>4.8000000000000265E-3</v>
      </c>
      <c r="E56" s="366">
        <f>D56/D55</f>
        <v>0.42857142857143138</v>
      </c>
      <c r="F56" s="366">
        <f>90%-(200/(B56*0.05))/100</f>
        <v>0.85789473684210527</v>
      </c>
      <c r="G56" s="367">
        <f>C56-F56</f>
        <v>4.6405263157894727E-2</v>
      </c>
    </row>
    <row r="57" spans="2:7" x14ac:dyDescent="0.25">
      <c r="B57" s="368">
        <v>1500</v>
      </c>
      <c r="C57" s="361">
        <v>0.93730000000000002</v>
      </c>
      <c r="D57" s="347">
        <f>C57-C56</f>
        <v>3.3000000000000029E-2</v>
      </c>
      <c r="E57" s="347">
        <f>D57/D56</f>
        <v>6.874999999999968</v>
      </c>
      <c r="F57" s="347">
        <f>90%-(200/(B57*0.05))/100</f>
        <v>0.87333333333333341</v>
      </c>
      <c r="G57" s="350">
        <f>C57-F57</f>
        <v>6.3966666666666616E-2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46"/>
  <sheetViews>
    <sheetView showGridLines="0" tabSelected="1" workbookViewId="0">
      <pane ySplit="2" topLeftCell="A15" activePane="bottomLeft" state="frozen"/>
      <selection pane="bottomLeft" activeCell="AG27" sqref="AG27"/>
    </sheetView>
  </sheetViews>
  <sheetFormatPr defaultRowHeight="15" x14ac:dyDescent="0.25"/>
  <cols>
    <col min="1" max="1" width="2.85546875" customWidth="1"/>
    <col min="2" max="2" width="12.28515625" bestFit="1" customWidth="1"/>
    <col min="3" max="6" width="3.7109375" bestFit="1" customWidth="1"/>
    <col min="7" max="7" width="3.28515625" bestFit="1" customWidth="1"/>
    <col min="8" max="8" width="4" bestFit="1" customWidth="1"/>
    <col min="9" max="12" width="3.28515625" bestFit="1" customWidth="1"/>
    <col min="13" max="24" width="3.7109375" customWidth="1"/>
    <col min="25" max="25" width="3.85546875" customWidth="1"/>
    <col min="26" max="27" width="3.7109375" customWidth="1"/>
    <col min="28" max="28" width="27.28515625" bestFit="1" customWidth="1"/>
    <col min="29" max="29" width="13.7109375" bestFit="1" customWidth="1"/>
    <col min="30" max="30" width="2.85546875" customWidth="1"/>
    <col min="31" max="31" width="26.28515625" bestFit="1" customWidth="1"/>
    <col min="32" max="32" width="3.28515625" bestFit="1" customWidth="1"/>
  </cols>
  <sheetData>
    <row r="1" spans="2:33" ht="15.75" thickBot="1" x14ac:dyDescent="0.3"/>
    <row r="2" spans="2:33" ht="125.25" thickBot="1" x14ac:dyDescent="0.3">
      <c r="B2" s="132"/>
      <c r="C2" s="133" t="s">
        <v>1389</v>
      </c>
      <c r="D2" s="134" t="s">
        <v>1390</v>
      </c>
      <c r="E2" s="134" t="s">
        <v>1391</v>
      </c>
      <c r="F2" s="135" t="s">
        <v>1392</v>
      </c>
      <c r="G2" s="136" t="s">
        <v>1395</v>
      </c>
      <c r="H2" s="137" t="s">
        <v>1396</v>
      </c>
      <c r="I2" s="137" t="s">
        <v>1397</v>
      </c>
      <c r="J2" s="137" t="s">
        <v>1398</v>
      </c>
      <c r="K2" s="137" t="s">
        <v>1399</v>
      </c>
      <c r="L2" s="138" t="s">
        <v>1400</v>
      </c>
      <c r="M2" s="133" t="s">
        <v>1402</v>
      </c>
      <c r="N2" s="134" t="s">
        <v>1404</v>
      </c>
      <c r="O2" s="134" t="s">
        <v>1984</v>
      </c>
      <c r="P2" s="134" t="s">
        <v>1988</v>
      </c>
      <c r="Q2" s="134" t="s">
        <v>1403</v>
      </c>
      <c r="R2" s="134" t="s">
        <v>1985</v>
      </c>
      <c r="S2" s="134" t="s">
        <v>1405</v>
      </c>
      <c r="T2" s="134" t="s">
        <v>1982</v>
      </c>
      <c r="U2" s="134" t="s">
        <v>1986</v>
      </c>
      <c r="V2" s="134" t="s">
        <v>1987</v>
      </c>
      <c r="W2" s="134" t="s">
        <v>1983</v>
      </c>
      <c r="X2" s="135" t="s">
        <v>2016</v>
      </c>
      <c r="Y2" s="138" t="s">
        <v>1401</v>
      </c>
      <c r="Z2" s="80"/>
      <c r="AA2" s="80"/>
      <c r="AB2" s="296" t="s">
        <v>2025</v>
      </c>
    </row>
    <row r="3" spans="2:33" x14ac:dyDescent="0.25">
      <c r="B3" s="276" t="s">
        <v>0</v>
      </c>
      <c r="C3" s="277">
        <v>1</v>
      </c>
      <c r="D3" s="278">
        <v>1</v>
      </c>
      <c r="E3" s="278">
        <v>-1</v>
      </c>
      <c r="F3" s="278">
        <v>-1</v>
      </c>
      <c r="G3" s="279">
        <v>4</v>
      </c>
      <c r="H3" s="278">
        <v>150</v>
      </c>
      <c r="I3" s="278">
        <v>8</v>
      </c>
      <c r="J3" s="278">
        <v>20</v>
      </c>
      <c r="K3" s="278">
        <v>0</v>
      </c>
      <c r="L3" s="280">
        <v>0</v>
      </c>
      <c r="M3" s="278">
        <v>0</v>
      </c>
      <c r="N3" s="278">
        <v>0</v>
      </c>
      <c r="O3" s="278">
        <v>0</v>
      </c>
      <c r="P3" s="278">
        <v>0</v>
      </c>
      <c r="Q3" s="278">
        <v>-1</v>
      </c>
      <c r="R3" s="278">
        <v>0</v>
      </c>
      <c r="S3" s="278">
        <v>0</v>
      </c>
      <c r="T3" s="278">
        <v>0</v>
      </c>
      <c r="U3" s="278">
        <v>0</v>
      </c>
      <c r="V3" s="278">
        <v>0</v>
      </c>
      <c r="W3" s="278">
        <v>0</v>
      </c>
      <c r="X3" s="280">
        <v>0</v>
      </c>
      <c r="Y3" s="293">
        <v>0</v>
      </c>
      <c r="Z3" s="63"/>
      <c r="AA3" s="63"/>
      <c r="AB3" s="307" t="s">
        <v>1393</v>
      </c>
      <c r="AC3" s="305">
        <v>41</v>
      </c>
      <c r="AD3" s="71"/>
      <c r="AE3" s="62"/>
      <c r="AF3" s="62"/>
      <c r="AG3" s="62"/>
    </row>
    <row r="4" spans="2:33" x14ac:dyDescent="0.25">
      <c r="B4" s="281" t="s">
        <v>1</v>
      </c>
      <c r="C4" s="282">
        <v>2</v>
      </c>
      <c r="D4" s="283">
        <v>-1</v>
      </c>
      <c r="E4" s="283">
        <v>0</v>
      </c>
      <c r="F4" s="283">
        <v>-1</v>
      </c>
      <c r="G4" s="284">
        <v>4</v>
      </c>
      <c r="H4" s="283">
        <v>150</v>
      </c>
      <c r="I4" s="283">
        <v>8</v>
      </c>
      <c r="J4" s="283">
        <v>20</v>
      </c>
      <c r="K4" s="283">
        <v>0</v>
      </c>
      <c r="L4" s="263">
        <v>0</v>
      </c>
      <c r="M4" s="283">
        <v>1</v>
      </c>
      <c r="N4" s="283">
        <v>0</v>
      </c>
      <c r="O4" s="283">
        <v>0</v>
      </c>
      <c r="P4" s="283">
        <v>-1</v>
      </c>
      <c r="Q4" s="283">
        <v>0</v>
      </c>
      <c r="R4" s="283">
        <v>-1</v>
      </c>
      <c r="S4" s="283">
        <v>0</v>
      </c>
      <c r="T4" s="283">
        <v>0</v>
      </c>
      <c r="U4" s="283">
        <v>0</v>
      </c>
      <c r="V4" s="283">
        <v>0</v>
      </c>
      <c r="W4" s="283">
        <v>0</v>
      </c>
      <c r="X4" s="263">
        <v>0</v>
      </c>
      <c r="Y4" s="294">
        <v>0</v>
      </c>
      <c r="Z4" s="63"/>
      <c r="AA4" s="63"/>
      <c r="AB4" s="307" t="s">
        <v>2036</v>
      </c>
      <c r="AC4" s="305" t="s">
        <v>1</v>
      </c>
      <c r="AD4" s="71"/>
      <c r="AE4" s="62"/>
      <c r="AF4" s="62"/>
      <c r="AG4" s="62"/>
    </row>
    <row r="5" spans="2:33" x14ac:dyDescent="0.25">
      <c r="B5" s="281" t="s">
        <v>2</v>
      </c>
      <c r="C5" s="282">
        <v>1</v>
      </c>
      <c r="D5" s="283">
        <v>0</v>
      </c>
      <c r="E5" s="283">
        <v>0</v>
      </c>
      <c r="F5" s="283">
        <v>-1</v>
      </c>
      <c r="G5" s="284">
        <v>4</v>
      </c>
      <c r="H5" s="283">
        <v>150</v>
      </c>
      <c r="I5" s="283">
        <v>8</v>
      </c>
      <c r="J5" s="283">
        <v>20</v>
      </c>
      <c r="K5" s="283">
        <v>0</v>
      </c>
      <c r="L5" s="263">
        <v>0</v>
      </c>
      <c r="M5" s="283">
        <v>0</v>
      </c>
      <c r="N5" s="283">
        <v>-1</v>
      </c>
      <c r="O5" s="283">
        <v>0</v>
      </c>
      <c r="P5" s="283">
        <v>0</v>
      </c>
      <c r="Q5" s="283">
        <v>0</v>
      </c>
      <c r="R5" s="283">
        <v>0</v>
      </c>
      <c r="S5" s="283">
        <v>0</v>
      </c>
      <c r="T5" s="283">
        <v>0</v>
      </c>
      <c r="U5" s="283">
        <v>0</v>
      </c>
      <c r="V5" s="283">
        <v>0</v>
      </c>
      <c r="W5" s="283">
        <v>0</v>
      </c>
      <c r="X5" s="263">
        <v>0</v>
      </c>
      <c r="Y5" s="294">
        <v>0</v>
      </c>
      <c r="Z5" s="63"/>
      <c r="AA5" s="63"/>
      <c r="AB5" s="307" t="s">
        <v>2037</v>
      </c>
      <c r="AC5" s="305" t="s">
        <v>551</v>
      </c>
      <c r="AD5" s="71"/>
      <c r="AE5" s="382" t="s">
        <v>2035</v>
      </c>
      <c r="AF5" s="382"/>
      <c r="AG5" s="62"/>
    </row>
    <row r="6" spans="2:33" x14ac:dyDescent="0.25">
      <c r="B6" s="281" t="s">
        <v>366</v>
      </c>
      <c r="C6" s="282">
        <v>-1</v>
      </c>
      <c r="D6" s="283">
        <v>0</v>
      </c>
      <c r="E6" s="283">
        <v>1</v>
      </c>
      <c r="F6" s="283">
        <v>0</v>
      </c>
      <c r="G6" s="284">
        <v>4</v>
      </c>
      <c r="H6" s="283">
        <v>150</v>
      </c>
      <c r="I6" s="283">
        <v>8</v>
      </c>
      <c r="J6" s="283">
        <v>20</v>
      </c>
      <c r="K6" s="283">
        <v>0</v>
      </c>
      <c r="L6" s="263">
        <v>0</v>
      </c>
      <c r="M6" s="283">
        <v>0</v>
      </c>
      <c r="N6" s="283">
        <v>0</v>
      </c>
      <c r="O6" s="283">
        <v>0</v>
      </c>
      <c r="P6" s="283">
        <v>0</v>
      </c>
      <c r="Q6" s="283">
        <v>0</v>
      </c>
      <c r="R6" s="283">
        <v>0</v>
      </c>
      <c r="S6" s="283">
        <v>0</v>
      </c>
      <c r="T6" s="283">
        <v>1</v>
      </c>
      <c r="U6" s="283">
        <v>0</v>
      </c>
      <c r="V6" s="283">
        <v>0</v>
      </c>
      <c r="W6" s="283">
        <v>0</v>
      </c>
      <c r="X6" s="263">
        <v>0</v>
      </c>
      <c r="Y6" s="294">
        <v>0</v>
      </c>
      <c r="Z6" s="63"/>
      <c r="AA6" s="63"/>
      <c r="AB6" s="307" t="s">
        <v>1406</v>
      </c>
      <c r="AC6" s="305">
        <v>10</v>
      </c>
      <c r="AD6" s="62"/>
      <c r="AE6" s="309" t="s">
        <v>1414</v>
      </c>
      <c r="AF6" s="311">
        <f>5+INDEX(C3:C18,MATCH(AC4,B3:B18,0))+INDEX(C19:C46,MATCH(AC5,B19:B46,0))</f>
        <v>6</v>
      </c>
      <c r="AG6" s="62"/>
    </row>
    <row r="7" spans="2:33" x14ac:dyDescent="0.25">
      <c r="B7" s="281" t="s">
        <v>3</v>
      </c>
      <c r="C7" s="282">
        <v>2</v>
      </c>
      <c r="D7" s="283">
        <v>-2</v>
      </c>
      <c r="E7" s="283">
        <v>0</v>
      </c>
      <c r="F7" s="283">
        <v>0</v>
      </c>
      <c r="G7" s="284">
        <v>4</v>
      </c>
      <c r="H7" s="283">
        <v>150</v>
      </c>
      <c r="I7" s="283">
        <v>8</v>
      </c>
      <c r="J7" s="283">
        <v>20</v>
      </c>
      <c r="K7" s="283">
        <v>0</v>
      </c>
      <c r="L7" s="263">
        <v>0</v>
      </c>
      <c r="M7" s="283">
        <v>0</v>
      </c>
      <c r="N7" s="283">
        <v>1</v>
      </c>
      <c r="O7" s="283">
        <v>0</v>
      </c>
      <c r="P7" s="283">
        <v>0</v>
      </c>
      <c r="Q7" s="283">
        <v>0</v>
      </c>
      <c r="R7" s="283">
        <v>0</v>
      </c>
      <c r="S7" s="283">
        <v>0</v>
      </c>
      <c r="T7" s="283">
        <v>0</v>
      </c>
      <c r="U7" s="283">
        <v>0</v>
      </c>
      <c r="V7" s="283">
        <v>0</v>
      </c>
      <c r="W7" s="283">
        <v>0</v>
      </c>
      <c r="X7" s="263">
        <v>0</v>
      </c>
      <c r="Y7" s="294">
        <v>0</v>
      </c>
      <c r="Z7" s="63"/>
      <c r="AA7" s="63"/>
      <c r="AB7" s="307" t="s">
        <v>1407</v>
      </c>
      <c r="AC7" s="305">
        <v>20</v>
      </c>
      <c r="AD7" s="62"/>
      <c r="AE7" s="309" t="s">
        <v>1421</v>
      </c>
      <c r="AF7" s="311">
        <f>5+INDEX(D3:D18,MATCH(AC4,B3:B18,0))+INDEX(D19:D46,MATCH(AC5,B19:B46,0))</f>
        <v>3</v>
      </c>
      <c r="AG7" s="62"/>
    </row>
    <row r="8" spans="2:33" x14ac:dyDescent="0.25">
      <c r="B8" s="281" t="s">
        <v>4</v>
      </c>
      <c r="C8" s="282">
        <v>0</v>
      </c>
      <c r="D8" s="283">
        <v>0</v>
      </c>
      <c r="E8" s="283">
        <v>0</v>
      </c>
      <c r="F8" s="283">
        <v>0</v>
      </c>
      <c r="G8" s="284">
        <v>4</v>
      </c>
      <c r="H8" s="283">
        <v>150</v>
      </c>
      <c r="I8" s="283">
        <v>8</v>
      </c>
      <c r="J8" s="283">
        <v>20</v>
      </c>
      <c r="K8" s="283">
        <v>0</v>
      </c>
      <c r="L8" s="263">
        <v>0</v>
      </c>
      <c r="M8" s="283">
        <v>0</v>
      </c>
      <c r="N8" s="283">
        <v>0</v>
      </c>
      <c r="O8" s="283">
        <v>0</v>
      </c>
      <c r="P8" s="283">
        <v>0</v>
      </c>
      <c r="Q8" s="283">
        <v>0</v>
      </c>
      <c r="R8" s="283">
        <v>0</v>
      </c>
      <c r="S8" s="283">
        <v>0</v>
      </c>
      <c r="T8" s="283">
        <v>0</v>
      </c>
      <c r="U8" s="283">
        <v>0</v>
      </c>
      <c r="V8" s="283">
        <v>0</v>
      </c>
      <c r="W8" s="283">
        <v>0</v>
      </c>
      <c r="X8" s="263">
        <v>0</v>
      </c>
      <c r="Y8" s="294">
        <v>0</v>
      </c>
      <c r="Z8" s="63"/>
      <c r="AA8" s="63"/>
      <c r="AB8" s="307" t="s">
        <v>1408</v>
      </c>
      <c r="AC8" s="305">
        <v>20</v>
      </c>
      <c r="AD8" s="62"/>
      <c r="AE8" s="309" t="s">
        <v>1415</v>
      </c>
      <c r="AF8" s="311">
        <f>5+INDEX(E3:E18,MATCH(AC4,B3:B18,0))+INDEX(E19:E46,MATCH(AC5,B19:B46,0))</f>
        <v>5</v>
      </c>
      <c r="AG8" s="62"/>
    </row>
    <row r="9" spans="2:33" x14ac:dyDescent="0.25">
      <c r="B9" s="281" t="s">
        <v>5</v>
      </c>
      <c r="C9" s="282">
        <v>-3</v>
      </c>
      <c r="D9" s="283">
        <v>1</v>
      </c>
      <c r="E9" s="283">
        <v>1</v>
      </c>
      <c r="F9" s="283">
        <v>1</v>
      </c>
      <c r="G9" s="284">
        <v>4</v>
      </c>
      <c r="H9" s="283">
        <v>150</v>
      </c>
      <c r="I9" s="283">
        <v>8</v>
      </c>
      <c r="J9" s="283">
        <v>20</v>
      </c>
      <c r="K9" s="283">
        <v>0</v>
      </c>
      <c r="L9" s="263">
        <v>0</v>
      </c>
      <c r="M9" s="283">
        <v>0</v>
      </c>
      <c r="N9" s="283">
        <v>0</v>
      </c>
      <c r="O9" s="283">
        <v>0</v>
      </c>
      <c r="P9" s="283">
        <v>0</v>
      </c>
      <c r="Q9" s="283">
        <v>0</v>
      </c>
      <c r="R9" s="283">
        <v>0</v>
      </c>
      <c r="S9" s="283">
        <v>1</v>
      </c>
      <c r="T9" s="283">
        <v>0</v>
      </c>
      <c r="U9" s="283">
        <v>0</v>
      </c>
      <c r="V9" s="283">
        <v>-1</v>
      </c>
      <c r="W9" s="283">
        <v>0</v>
      </c>
      <c r="X9" s="263">
        <v>-1</v>
      </c>
      <c r="Y9" s="294">
        <v>0</v>
      </c>
      <c r="Z9" s="63"/>
      <c r="AA9" s="63"/>
      <c r="AB9" s="307" t="s">
        <v>1409</v>
      </c>
      <c r="AC9" s="305">
        <v>10</v>
      </c>
      <c r="AD9" s="62"/>
      <c r="AE9" s="309" t="s">
        <v>1416</v>
      </c>
      <c r="AF9" s="311">
        <f>5+INDEX(F3:F18,MATCH(AC4,B3:B18,0))+INDEX(F19:F46,MATCH(AC5,B19:B46,0))</f>
        <v>6</v>
      </c>
      <c r="AG9" s="62"/>
    </row>
    <row r="10" spans="2:33" x14ac:dyDescent="0.25">
      <c r="B10" s="281" t="s">
        <v>6</v>
      </c>
      <c r="C10" s="282">
        <v>-2</v>
      </c>
      <c r="D10" s="283">
        <v>0</v>
      </c>
      <c r="E10" s="283">
        <v>1</v>
      </c>
      <c r="F10" s="283">
        <v>1</v>
      </c>
      <c r="G10" s="284">
        <v>4</v>
      </c>
      <c r="H10" s="283">
        <v>150</v>
      </c>
      <c r="I10" s="283">
        <v>8</v>
      </c>
      <c r="J10" s="283">
        <v>20</v>
      </c>
      <c r="K10" s="283">
        <v>0</v>
      </c>
      <c r="L10" s="263">
        <v>0</v>
      </c>
      <c r="M10" s="283">
        <v>0</v>
      </c>
      <c r="N10" s="283">
        <v>0</v>
      </c>
      <c r="O10" s="283">
        <v>0</v>
      </c>
      <c r="P10" s="283">
        <v>0</v>
      </c>
      <c r="Q10" s="283">
        <v>0</v>
      </c>
      <c r="R10" s="283">
        <v>0</v>
      </c>
      <c r="S10" s="283">
        <v>0</v>
      </c>
      <c r="T10" s="283">
        <v>1</v>
      </c>
      <c r="U10" s="283">
        <v>0</v>
      </c>
      <c r="V10" s="283">
        <v>-1</v>
      </c>
      <c r="W10" s="283">
        <v>0</v>
      </c>
      <c r="X10" s="263">
        <v>0</v>
      </c>
      <c r="Y10" s="294">
        <v>0</v>
      </c>
      <c r="Z10" s="63"/>
      <c r="AA10" s="63"/>
      <c r="AB10" s="307" t="s">
        <v>1410</v>
      </c>
      <c r="AC10" s="305">
        <v>10</v>
      </c>
      <c r="AD10" s="62"/>
      <c r="AE10" s="309" t="s">
        <v>1417</v>
      </c>
      <c r="AF10" s="311">
        <f>IF(AND(INDEX(M$3:M$18,MATCH($AC$4,$B$3:$B$18,0))&lt;0,INDEX(M$19:M$46,MATCH($AC$5,$B$19:$B$46,0))&lt;0), 2, IF(AND(INDEX(M$3:M$18,MATCH($AC$4,$B$3:$B$18,0))&lt;0,INDEX(M$19:M$46,MATCH($AC$5,$B$19:$B$46,0))&gt;0), 2+INDEX(M$19:M$46,MATCH($AC$5,$B$19:$B$46,0)), IF(AND(INDEX(M$3:M$18,MATCH($AC$4,$B$3:$B$18,0))&gt;0,INDEX(M$19:M$46,MATCH($AC$5,$B$19:$B$46,0))&lt;0), 2+INDEX(M$3:M$18,MATCH($AC$4,$B$3:$B$18,0)), IF(AND(INDEX(M$3:M$18,MATCH($AC$4,$B$3:$B$18,0))&gt;0,INDEX(M$19:M$46,MATCH($AC$5,$B$19:$B$46,0))&gt;0), 2+INDEX(M$3:M$18,MATCH($AC$4,$B$3:$B$18,0))+INDEX(M$19:M$46,MATCH($AC$5,$B$19:$B$46,0)), IF(AND(INDEX(M$3:M$18,MATCH($AC$4,$B$3:$B$18,0))=0,INDEX(M$19:M$46,MATCH($AC$5,$B$19:$B$46,0))&gt;0), INDEX(M$19:M$46,MATCH($AC$5,$B$19:$B$46,0)), IF(AND(INDEX(M$3:M$18,MATCH($AC$4,$B$3:$B$18,0))&gt;0,INDEX(M$19:M$46,MATCH($AC$5,$B$19:$B$46,0))=0), INDEX(M$3:M$18,MATCH($AC$4,$B$3:$B$18,0)), 0))))))</f>
        <v>1</v>
      </c>
      <c r="AG10" s="62"/>
    </row>
    <row r="11" spans="2:33" x14ac:dyDescent="0.25">
      <c r="B11" s="281" t="s">
        <v>222</v>
      </c>
      <c r="C11" s="282">
        <v>0</v>
      </c>
      <c r="D11" s="283">
        <v>-1</v>
      </c>
      <c r="E11" s="283">
        <v>0</v>
      </c>
      <c r="F11" s="283">
        <v>1</v>
      </c>
      <c r="G11" s="284">
        <v>4</v>
      </c>
      <c r="H11" s="283">
        <v>150</v>
      </c>
      <c r="I11" s="283">
        <v>8</v>
      </c>
      <c r="J11" s="283">
        <v>20</v>
      </c>
      <c r="K11" s="283">
        <v>0</v>
      </c>
      <c r="L11" s="263">
        <v>0</v>
      </c>
      <c r="M11" s="283">
        <v>0</v>
      </c>
      <c r="N11" s="283">
        <v>0</v>
      </c>
      <c r="O11" s="283">
        <v>0</v>
      </c>
      <c r="P11" s="283">
        <v>0</v>
      </c>
      <c r="Q11" s="283">
        <v>0</v>
      </c>
      <c r="R11" s="283">
        <v>0</v>
      </c>
      <c r="S11" s="283">
        <v>0</v>
      </c>
      <c r="T11" s="283">
        <v>0</v>
      </c>
      <c r="U11" s="283">
        <v>0</v>
      </c>
      <c r="V11" s="283">
        <v>0</v>
      </c>
      <c r="W11" s="283">
        <v>1</v>
      </c>
      <c r="X11" s="263">
        <v>0</v>
      </c>
      <c r="Y11" s="294">
        <v>0</v>
      </c>
      <c r="Z11" s="63"/>
      <c r="AA11" s="63"/>
      <c r="AB11" s="307" t="s">
        <v>1412</v>
      </c>
      <c r="AC11" s="305">
        <v>0</v>
      </c>
      <c r="AD11" s="62"/>
      <c r="AE11" s="309" t="s">
        <v>1419</v>
      </c>
      <c r="AF11" s="311">
        <f>IF(AND(INDEX(N$3:N$18,MATCH($AC$4,$B$3:$B$18,0))&lt;0,INDEX(N$19:N$46,MATCH($AC$5,$B$19:$B$46,0))&lt;0), 2, IF(AND(INDEX(N$3:N$18,MATCH($AC$4,$B$3:$B$18,0))&lt;0,INDEX(N$19:N$46,MATCH($AC$5,$B$19:$B$46,0))&gt;0), 2+INDEX(N$19:N$46,MATCH($AC$5,$B$19:$B$46,0)), IF(AND(INDEX(N$3:N$18,MATCH($AC$4,$B$3:$B$18,0))&gt;0,INDEX(N$19:N$46,MATCH($AC$5,$B$19:$B$46,0))&lt;0), 2+INDEX(N$3:N$18,MATCH($AC$4,$B$3:$B$18,0)), IF(AND(INDEX(N$3:N$18,MATCH($AC$4,$B$3:$B$18,0))&gt;0,INDEX(N$19:N$46,MATCH($AC$5,$B$19:$B$46,0))&gt;0), 2+INDEX(N$3:N$18,MATCH($AC$4,$B$3:$B$18,0))+INDEX(N$19:N$46,MATCH($AC$5,$B$19:$B$46,0)), IF(AND(INDEX(N$3:N$18,MATCH($AC$4,$B$3:$B$18,0))=0,INDEX(N$19:N$46,MATCH($AC$5,$B$19:$B$46,0))&gt;0), INDEX(N$19:N$46,MATCH($AC$5,$B$19:$B$46,0)), IF(AND(INDEX(N$3:N$18,MATCH($AC$4,$B$3:$B$18,0))&gt;0,INDEX(N$19:N$46,MATCH($AC$5,$B$19:$B$46,0))=0), INDEX(N$3:N$18,MATCH($AC$4,$B$3:$B$18,0)), 0))))))</f>
        <v>0</v>
      </c>
      <c r="AG11" s="62"/>
    </row>
    <row r="12" spans="2:33" x14ac:dyDescent="0.25">
      <c r="B12" s="281" t="s">
        <v>7</v>
      </c>
      <c r="C12" s="282">
        <v>3</v>
      </c>
      <c r="D12" s="283">
        <v>-1</v>
      </c>
      <c r="E12" s="283">
        <v>-1</v>
      </c>
      <c r="F12" s="283">
        <v>-1</v>
      </c>
      <c r="G12" s="284">
        <v>4</v>
      </c>
      <c r="H12" s="283">
        <v>150</v>
      </c>
      <c r="I12" s="283">
        <v>8</v>
      </c>
      <c r="J12" s="283">
        <v>20</v>
      </c>
      <c r="K12" s="283">
        <v>0</v>
      </c>
      <c r="L12" s="263">
        <v>0</v>
      </c>
      <c r="M12" s="283">
        <v>1</v>
      </c>
      <c r="N12" s="283">
        <v>0</v>
      </c>
      <c r="O12" s="283">
        <v>-1</v>
      </c>
      <c r="P12" s="283">
        <v>0</v>
      </c>
      <c r="Q12" s="283">
        <v>0</v>
      </c>
      <c r="R12" s="283">
        <v>0</v>
      </c>
      <c r="S12" s="283">
        <v>0</v>
      </c>
      <c r="T12" s="283">
        <v>0</v>
      </c>
      <c r="U12" s="283">
        <v>0</v>
      </c>
      <c r="V12" s="283">
        <v>0</v>
      </c>
      <c r="W12" s="283">
        <v>0</v>
      </c>
      <c r="X12" s="263">
        <v>0</v>
      </c>
      <c r="Y12" s="294">
        <v>0</v>
      </c>
      <c r="Z12" s="63"/>
      <c r="AA12" s="63"/>
      <c r="AB12" s="307" t="s">
        <v>1974</v>
      </c>
      <c r="AC12" s="305">
        <v>0</v>
      </c>
      <c r="AD12" s="62"/>
      <c r="AE12" s="309" t="s">
        <v>1977</v>
      </c>
      <c r="AF12" s="311">
        <f>IF(AND(INDEX(O$3:O$18,MATCH($AC$4,$B$3:$B$18,0))&lt;0,INDEX(O$19:O$46,MATCH($AC$5,$B$19:$B$46,0))&lt;0), 2, IF(AND(INDEX(O$3:O$18,MATCH($AC$4,$B$3:$B$18,0))&lt;0,INDEX(O$19:O$46,MATCH($AC$5,$B$19:$B$46,0))&gt;0), 2+INDEX(O$19:O$46,MATCH($AC$5,$B$19:$B$46,0)), IF(AND(INDEX(O$3:O$18,MATCH($AC$4,$B$3:$B$18,0))&gt;0,INDEX(O$19:O$46,MATCH($AC$5,$B$19:$B$46,0))&lt;0), 2+INDEX(O$3:O$18,MATCH($AC$4,$B$3:$B$18,0)), IF(AND(INDEX(O$3:O$18,MATCH($AC$4,$B$3:$B$18,0))&gt;0,INDEX(O$19:O$46,MATCH($AC$5,$B$19:$B$46,0))&gt;0), 2+INDEX(O$3:O$18,MATCH($AC$4,$B$3:$B$18,0))+INDEX(O$19:O$46,MATCH($AC$5,$B$19:$B$46,0)), IF(AND(INDEX(O$3:O$18,MATCH($AC$4,$B$3:$B$18,0))=0,INDEX(O$19:O$46,MATCH($AC$5,$B$19:$B$46,0))&gt;0), INDEX(O$19:O$46,MATCH($AC$5,$B$19:$B$46,0)), IF(AND(INDEX(O$3:O$18,MATCH($AC$4,$B$3:$B$18,0))&gt;0,INDEX(O$19:O$46,MATCH($AC$5,$B$19:$B$46,0))=0), INDEX(O$3:O$18,MATCH($AC$4,$B$3:$B$18,0)), 0))))))</f>
        <v>0</v>
      </c>
      <c r="AG12" s="62"/>
    </row>
    <row r="13" spans="2:33" x14ac:dyDescent="0.25">
      <c r="B13" s="285" t="s">
        <v>8</v>
      </c>
      <c r="C13" s="282">
        <v>1</v>
      </c>
      <c r="D13" s="283">
        <v>0</v>
      </c>
      <c r="E13" s="283">
        <v>-1</v>
      </c>
      <c r="F13" s="283">
        <v>0</v>
      </c>
      <c r="G13" s="284">
        <v>4</v>
      </c>
      <c r="H13" s="283">
        <v>150</v>
      </c>
      <c r="I13" s="283">
        <v>8</v>
      </c>
      <c r="J13" s="283">
        <v>20</v>
      </c>
      <c r="K13" s="283">
        <v>0</v>
      </c>
      <c r="L13" s="263">
        <v>0</v>
      </c>
      <c r="M13" s="283">
        <v>-1</v>
      </c>
      <c r="N13" s="283">
        <v>0</v>
      </c>
      <c r="O13" s="283">
        <v>0</v>
      </c>
      <c r="P13" s="283">
        <v>0</v>
      </c>
      <c r="Q13" s="283">
        <v>0</v>
      </c>
      <c r="R13" s="283">
        <v>0</v>
      </c>
      <c r="S13" s="283">
        <v>0</v>
      </c>
      <c r="T13" s="283">
        <v>0</v>
      </c>
      <c r="U13" s="283">
        <v>0</v>
      </c>
      <c r="V13" s="283">
        <v>0</v>
      </c>
      <c r="W13" s="283">
        <v>0</v>
      </c>
      <c r="X13" s="263">
        <v>0</v>
      </c>
      <c r="Y13" s="294">
        <v>0</v>
      </c>
      <c r="Z13" s="63"/>
      <c r="AA13" s="63"/>
      <c r="AB13" s="307" t="s">
        <v>1989</v>
      </c>
      <c r="AC13" s="306">
        <v>8</v>
      </c>
      <c r="AE13" s="309" t="s">
        <v>1962</v>
      </c>
      <c r="AF13" s="311">
        <f>IF(AND(INDEX(P$3:P$18,MATCH($AC$4,$B$3:$B$18,0))&lt;0,INDEX(P$19:P$46,MATCH($AC$5,$B$19:$B$46,0))&lt;0), 2, IF(AND(INDEX(P$3:P$18,MATCH($AC$4,$B$3:$B$18,0))&lt;0,INDEX(P$19:P$46,MATCH($AC$5,$B$19:$B$46,0))&gt;0), 2+INDEX(P$19:P$46,MATCH($AC$5,$B$19:$B$46,0)), IF(AND(INDEX(P$3:P$18,MATCH($AC$4,$B$3:$B$18,0))&gt;0,INDEX(P$19:P$46,MATCH($AC$5,$B$19:$B$46,0))&lt;0), 2+INDEX(P$3:P$18,MATCH($AC$4,$B$3:$B$18,0)), IF(AND(INDEX(P$3:P$18,MATCH($AC$4,$B$3:$B$18,0))&gt;0,INDEX(P$19:P$46,MATCH($AC$5,$B$19:$B$46,0))&gt;0), 2+INDEX(P$3:P$18,MATCH($AC$4,$B$3:$B$18,0))+INDEX(P$19:P$46,MATCH($AC$5,$B$19:$B$46,0)), IF(AND(INDEX(P$3:P$18,MATCH($AC$4,$B$3:$B$18,0))=0,INDEX(P$19:P$46,MATCH($AC$5,$B$19:$B$46,0))&gt;0), INDEX(P$19:P$46,MATCH($AC$5,$B$19:$B$46,0)), IF(AND(INDEX(P$3:P$18,MATCH($AC$4,$B$3:$B$18,0))&gt;0,INDEX(P$19:P$46,MATCH($AC$5,$B$19:$B$46,0))=0), INDEX(P$3:P$18,MATCH($AC$4,$B$3:$B$18,0)), 0))))))</f>
        <v>0</v>
      </c>
      <c r="AG13" s="62"/>
    </row>
    <row r="14" spans="2:33" x14ac:dyDescent="0.25">
      <c r="B14" s="281" t="s">
        <v>9</v>
      </c>
      <c r="C14" s="282">
        <v>-1</v>
      </c>
      <c r="D14" s="283">
        <v>0</v>
      </c>
      <c r="E14" s="283">
        <v>3</v>
      </c>
      <c r="F14" s="283">
        <v>-2</v>
      </c>
      <c r="G14" s="284">
        <v>4</v>
      </c>
      <c r="H14" s="283">
        <v>150</v>
      </c>
      <c r="I14" s="283">
        <v>8</v>
      </c>
      <c r="J14" s="283">
        <v>20</v>
      </c>
      <c r="K14" s="283">
        <v>0</v>
      </c>
      <c r="L14" s="263">
        <v>0</v>
      </c>
      <c r="M14" s="283">
        <v>0</v>
      </c>
      <c r="N14" s="283">
        <v>0</v>
      </c>
      <c r="O14" s="283">
        <v>0</v>
      </c>
      <c r="P14" s="283">
        <v>0</v>
      </c>
      <c r="Q14" s="283">
        <v>0</v>
      </c>
      <c r="R14" s="283">
        <v>0</v>
      </c>
      <c r="S14" s="283">
        <v>1</v>
      </c>
      <c r="T14" s="283">
        <v>0</v>
      </c>
      <c r="U14" s="283">
        <v>0</v>
      </c>
      <c r="V14" s="283">
        <v>0</v>
      </c>
      <c r="W14" s="283">
        <v>0</v>
      </c>
      <c r="X14" s="263">
        <v>0</v>
      </c>
      <c r="Y14" s="294">
        <v>0</v>
      </c>
      <c r="Z14" s="63"/>
      <c r="AA14" s="63"/>
      <c r="AB14" s="307" t="s">
        <v>1411</v>
      </c>
      <c r="AC14" s="305">
        <v>0</v>
      </c>
      <c r="AD14" s="62"/>
      <c r="AE14" s="309" t="s">
        <v>1418</v>
      </c>
      <c r="AF14" s="311">
        <f>IF(AND(INDEX(Q$3:Q$18,MATCH($AC$4,$B$3:$B$18,0))&lt;0,INDEX(Q$19:Q$46,MATCH($AC$5,$B$19:$B$46,0))&lt;0), 2, IF(AND(INDEX(Q$3:Q$18,MATCH($AC$4,$B$3:$B$18,0))&lt;0,INDEX(Q$19:Q$46,MATCH($AC$5,$B$19:$B$46,0))&gt;0), 2+INDEX(Q$19:Q$46,MATCH($AC$5,$B$19:$B$46,0)), IF(AND(INDEX(Q$3:Q$18,MATCH($AC$4,$B$3:$B$18,0))&gt;0,INDEX(Q$19:Q$46,MATCH($AC$5,$B$19:$B$46,0))&lt;0), 2+INDEX(Q$3:Q$18,MATCH($AC$4,$B$3:$B$18,0)), IF(AND(INDEX(Q$3:Q$18,MATCH($AC$4,$B$3:$B$18,0))&gt;0,INDEX(Q$19:Q$46,MATCH($AC$5,$B$19:$B$46,0))&gt;0), 2+INDEX(Q$3:Q$18,MATCH($AC$4,$B$3:$B$18,0))+INDEX(Q$19:Q$46,MATCH($AC$5,$B$19:$B$46,0)), IF(AND(INDEX(Q$3:Q$18,MATCH($AC$4,$B$3:$B$18,0))=0,INDEX(Q$19:Q$46,MATCH($AC$5,$B$19:$B$46,0))&gt;0), INDEX(Q$19:Q$46,MATCH($AC$5,$B$19:$B$46,0)), IF(AND(INDEX(Q$3:Q$18,MATCH($AC$4,$B$3:$B$18,0))&gt;0,INDEX(Q$19:Q$46,MATCH($AC$5,$B$19:$B$46,0))=0), INDEX(Q$3:Q$18,MATCH($AC$4,$B$3:$B$18,0)), 0))))))</f>
        <v>0</v>
      </c>
      <c r="AG14" s="62"/>
    </row>
    <row r="15" spans="2:33" ht="15" customHeight="1" x14ac:dyDescent="0.25">
      <c r="B15" s="281" t="s">
        <v>10</v>
      </c>
      <c r="C15" s="282">
        <v>0</v>
      </c>
      <c r="D15" s="283">
        <v>1</v>
      </c>
      <c r="E15" s="283">
        <v>0</v>
      </c>
      <c r="F15" s="283">
        <v>-1</v>
      </c>
      <c r="G15" s="284">
        <v>4</v>
      </c>
      <c r="H15" s="283">
        <v>150</v>
      </c>
      <c r="I15" s="283">
        <v>8</v>
      </c>
      <c r="J15" s="283">
        <v>30</v>
      </c>
      <c r="K15" s="283">
        <v>0</v>
      </c>
      <c r="L15" s="263">
        <v>0</v>
      </c>
      <c r="M15" s="283">
        <v>0</v>
      </c>
      <c r="N15" s="283">
        <v>0</v>
      </c>
      <c r="O15" s="283">
        <v>0</v>
      </c>
      <c r="P15" s="283">
        <v>0</v>
      </c>
      <c r="Q15" s="283">
        <v>1</v>
      </c>
      <c r="R15" s="283">
        <v>0</v>
      </c>
      <c r="S15" s="283">
        <v>0</v>
      </c>
      <c r="T15" s="283">
        <v>0</v>
      </c>
      <c r="U15" s="283">
        <v>0</v>
      </c>
      <c r="V15" s="283">
        <v>0</v>
      </c>
      <c r="W15" s="283">
        <v>0</v>
      </c>
      <c r="X15" s="263">
        <v>0</v>
      </c>
      <c r="Y15" s="294">
        <v>0</v>
      </c>
      <c r="Z15" s="63"/>
      <c r="AB15" s="308" t="s">
        <v>1975</v>
      </c>
      <c r="AC15" s="305">
        <v>2</v>
      </c>
      <c r="AE15" s="309" t="s">
        <v>1978</v>
      </c>
      <c r="AF15" s="311">
        <f>IF(AND(INDEX(R$3:R$18,MATCH($AC$4,$B$3:$B$18,0))&lt;0,INDEX(R$19:R$46,MATCH($AC$5,$B$19:$B$46,0))&lt;0), 2, IF(AND(INDEX(R$3:R$18,MATCH($AC$4,$B$3:$B$18,0))&lt;0,INDEX(R$19:R$46,MATCH($AC$5,$B$19:$B$46,0))&gt;0), 2+INDEX(R$19:R$46,MATCH($AC$5,$B$19:$B$46,0)), IF(AND(INDEX(R$3:R$18,MATCH($AC$4,$B$3:$B$18,0))&gt;0,INDEX(R$19:R$46,MATCH($AC$5,$B$19:$B$46,0))&lt;0), 2+INDEX(R$3:R$18,MATCH($AC$4,$B$3:$B$18,0)), IF(AND(INDEX(R$3:R$18,MATCH($AC$4,$B$3:$B$18,0))&gt;0,INDEX(R$19:R$46,MATCH($AC$5,$B$19:$B$46,0))&gt;0), 2+INDEX(R$3:R$18,MATCH($AC$4,$B$3:$B$18,0))+INDEX(R$19:R$46,MATCH($AC$5,$B$19:$B$46,0)), IF(AND(INDEX(R$3:R$18,MATCH($AC$4,$B$3:$B$18,0))=0,INDEX(R$19:R$46,MATCH($AC$5,$B$19:$B$46,0))&gt;0), INDEX(R$19:R$46,MATCH($AC$5,$B$19:$B$46,0)), IF(AND(INDEX(R$3:R$18,MATCH($AC$4,$B$3:$B$18,0))&gt;0,INDEX(R$19:R$46,MATCH($AC$5,$B$19:$B$46,0))=0), INDEX(R$3:R$18,MATCH($AC$4,$B$3:$B$18,0)), 0))))))</f>
        <v>0</v>
      </c>
    </row>
    <row r="16" spans="2:33" x14ac:dyDescent="0.25">
      <c r="B16" s="281" t="s">
        <v>11</v>
      </c>
      <c r="C16" s="282">
        <v>0</v>
      </c>
      <c r="D16" s="283">
        <v>2</v>
      </c>
      <c r="E16" s="283">
        <v>-1</v>
      </c>
      <c r="F16" s="283">
        <v>-1</v>
      </c>
      <c r="G16" s="284">
        <v>4</v>
      </c>
      <c r="H16" s="283">
        <v>150</v>
      </c>
      <c r="I16" s="283">
        <v>8</v>
      </c>
      <c r="J16" s="283">
        <v>20</v>
      </c>
      <c r="K16" s="283">
        <v>0</v>
      </c>
      <c r="L16" s="263">
        <v>0</v>
      </c>
      <c r="M16" s="283">
        <v>0</v>
      </c>
      <c r="N16" s="283">
        <v>1</v>
      </c>
      <c r="O16" s="283">
        <v>0</v>
      </c>
      <c r="P16" s="283">
        <v>0</v>
      </c>
      <c r="Q16" s="283">
        <v>0</v>
      </c>
      <c r="R16" s="283">
        <v>0</v>
      </c>
      <c r="S16" s="283">
        <v>0</v>
      </c>
      <c r="T16" s="283">
        <v>0</v>
      </c>
      <c r="U16" s="283">
        <v>0</v>
      </c>
      <c r="V16" s="283">
        <v>0</v>
      </c>
      <c r="W16" s="283">
        <v>0</v>
      </c>
      <c r="X16" s="263">
        <v>0</v>
      </c>
      <c r="Y16" s="294">
        <v>0</v>
      </c>
      <c r="Z16" s="63"/>
      <c r="AB16" s="307" t="s">
        <v>1413</v>
      </c>
      <c r="AC16" s="305">
        <v>1</v>
      </c>
      <c r="AD16" s="62"/>
      <c r="AE16" s="309" t="s">
        <v>1420</v>
      </c>
      <c r="AF16" s="311">
        <f>IF(AND(INDEX(S$3:S$18,MATCH($AC$4,$B$3:$B$18,0))&lt;0,INDEX(S$19:S$46,MATCH($AC$5,$B$19:$B$46,0))&lt;0), 2, IF(AND(INDEX(S$3:S$18,MATCH($AC$4,$B$3:$B$18,0))&lt;0,INDEX(S$19:S$46,MATCH($AC$5,$B$19:$B$46,0))&gt;0), 2+INDEX(S$19:S$46,MATCH($AC$5,$B$19:$B$46,0)), IF(AND(INDEX(S$3:S$18,MATCH($AC$4,$B$3:$B$18,0))&gt;0,INDEX(S$19:S$46,MATCH($AC$5,$B$19:$B$46,0))&lt;0), 2+INDEX(S$3:S$18,MATCH($AC$4,$B$3:$B$18,0)), IF(AND(INDEX(S$3:S$18,MATCH($AC$4,$B$3:$B$18,0))&gt;0,INDEX(S$19:S$46,MATCH($AC$5,$B$19:$B$46,0))&gt;0), 2+INDEX(S$3:S$18,MATCH($AC$4,$B$3:$B$18,0))+INDEX(S$19:S$46,MATCH($AC$5,$B$19:$B$46,0)), IF(AND(INDEX(S$3:S$18,MATCH($AC$4,$B$3:$B$18,0))=0,INDEX(S$19:S$46,MATCH($AC$5,$B$19:$B$46,0))&gt;0), INDEX(S$19:S$46,MATCH($AC$5,$B$19:$B$46,0)), IF(AND(INDEX(S$3:S$18,MATCH($AC$4,$B$3:$B$18,0))&gt;0,INDEX(S$19:S$46,MATCH($AC$5,$B$19:$B$46,0))=0), INDEX(S$3:S$18,MATCH($AC$4,$B$3:$B$18,0)), 0))))))</f>
        <v>0</v>
      </c>
    </row>
    <row r="17" spans="2:33" x14ac:dyDescent="0.25">
      <c r="B17" s="281" t="s">
        <v>400</v>
      </c>
      <c r="C17" s="282">
        <v>0</v>
      </c>
      <c r="D17" s="283">
        <v>0</v>
      </c>
      <c r="E17" s="283">
        <v>2</v>
      </c>
      <c r="F17" s="283">
        <v>-2</v>
      </c>
      <c r="G17" s="284">
        <v>4</v>
      </c>
      <c r="H17" s="283">
        <v>150</v>
      </c>
      <c r="I17" s="283">
        <v>8</v>
      </c>
      <c r="J17" s="283">
        <v>20</v>
      </c>
      <c r="K17" s="283">
        <v>0</v>
      </c>
      <c r="L17" s="263">
        <v>0</v>
      </c>
      <c r="M17" s="283">
        <v>0</v>
      </c>
      <c r="N17" s="283">
        <v>0</v>
      </c>
      <c r="O17" s="283">
        <v>0</v>
      </c>
      <c r="P17" s="283">
        <v>0</v>
      </c>
      <c r="Q17" s="283">
        <v>0</v>
      </c>
      <c r="R17" s="283">
        <v>0</v>
      </c>
      <c r="S17" s="283">
        <v>1</v>
      </c>
      <c r="T17" s="283">
        <v>0</v>
      </c>
      <c r="U17" s="283">
        <v>0</v>
      </c>
      <c r="V17" s="283">
        <v>0</v>
      </c>
      <c r="W17" s="283">
        <v>0</v>
      </c>
      <c r="X17" s="263">
        <v>0</v>
      </c>
      <c r="Y17" s="294">
        <v>0</v>
      </c>
      <c r="Z17" s="63"/>
      <c r="AB17" s="308" t="s">
        <v>1976</v>
      </c>
      <c r="AC17" s="305">
        <v>0</v>
      </c>
      <c r="AE17" s="309" t="s">
        <v>1979</v>
      </c>
      <c r="AF17" s="311">
        <f>IF(AND(INDEX(T$3:T$18,MATCH($AC$4,$B$3:$B$18,0))&lt;0,INDEX(T$19:T$46,MATCH($AC$5,$B$19:$B$46,0))&lt;0), 2, IF(AND(INDEX(T$3:T$18,MATCH($AC$4,$B$3:$B$18,0))&lt;0,INDEX(T$19:T$46,MATCH($AC$5,$B$19:$B$46,0))&gt;0), 2+INDEX(T$19:T$46,MATCH($AC$5,$B$19:$B$46,0)), IF(AND(INDEX(T$3:T$18,MATCH($AC$4,$B$3:$B$18,0))&gt;0,INDEX(T$19:T$46,MATCH($AC$5,$B$19:$B$46,0))&lt;0), 2+INDEX(T$3:T$18,MATCH($AC$4,$B$3:$B$18,0)), IF(AND(INDEX(T$3:T$18,MATCH($AC$4,$B$3:$B$18,0))&gt;0,INDEX(T$19:T$46,MATCH($AC$5,$B$19:$B$46,0))&gt;0), 2+INDEX(T$3:T$18,MATCH($AC$4,$B$3:$B$18,0))+INDEX(T$19:T$46,MATCH($AC$5,$B$19:$B$46,0)), IF(AND(INDEX(T$3:T$18,MATCH($AC$4,$B$3:$B$18,0))=0,INDEX(T$19:T$46,MATCH($AC$5,$B$19:$B$46,0))&gt;0), INDEX(T$19:T$46,MATCH($AC$5,$B$19:$B$46,0)), IF(AND(INDEX(T$3:T$18,MATCH($AC$4,$B$3:$B$18,0))&gt;0,INDEX(T$19:T$46,MATCH($AC$5,$B$19:$B$46,0))=0), INDEX(T$3:T$18,MATCH($AC$4,$B$3:$B$18,0)), 0))))))</f>
        <v>0</v>
      </c>
    </row>
    <row r="18" spans="2:33" ht="15.75" thickBot="1" x14ac:dyDescent="0.3">
      <c r="B18" s="286" t="s">
        <v>12</v>
      </c>
      <c r="C18" s="287">
        <v>-1</v>
      </c>
      <c r="D18" s="288">
        <v>1</v>
      </c>
      <c r="E18" s="288">
        <v>0</v>
      </c>
      <c r="F18" s="288">
        <v>0</v>
      </c>
      <c r="G18" s="289">
        <v>4</v>
      </c>
      <c r="H18" s="288">
        <v>150</v>
      </c>
      <c r="I18" s="288">
        <v>8</v>
      </c>
      <c r="J18" s="288">
        <v>20</v>
      </c>
      <c r="K18" s="288">
        <v>0</v>
      </c>
      <c r="L18" s="290">
        <v>0</v>
      </c>
      <c r="M18" s="288">
        <v>0</v>
      </c>
      <c r="N18" s="288">
        <v>0</v>
      </c>
      <c r="O18" s="288">
        <v>0</v>
      </c>
      <c r="P18" s="288">
        <v>0</v>
      </c>
      <c r="Q18" s="288">
        <v>0</v>
      </c>
      <c r="R18" s="288">
        <v>0</v>
      </c>
      <c r="S18" s="288">
        <v>0</v>
      </c>
      <c r="T18" s="288">
        <v>1</v>
      </c>
      <c r="U18" s="288">
        <v>0</v>
      </c>
      <c r="V18" s="288">
        <v>0</v>
      </c>
      <c r="W18" s="288">
        <v>0</v>
      </c>
      <c r="X18" s="290">
        <v>0</v>
      </c>
      <c r="Y18" s="295">
        <v>0</v>
      </c>
      <c r="Z18" s="63"/>
      <c r="AB18" s="308" t="s">
        <v>1990</v>
      </c>
      <c r="AC18" s="305">
        <v>0</v>
      </c>
      <c r="AE18" s="309" t="s">
        <v>1993</v>
      </c>
      <c r="AF18" s="311">
        <f>IF(AND(INDEX(U$3:U$18,MATCH($AC$4,$B$3:$B$18,0))&lt;0,INDEX(U$19:U$46,MATCH($AC$5,$B$19:$B$46,0))&lt;0), 2, IF(AND(INDEX(U$3:U$18,MATCH($AC$4,$B$3:$B$18,0))&lt;0,INDEX(U$19:U$46,MATCH($AC$5,$B$19:$B$46,0))&gt;0), 2+INDEX(U$19:U$46,MATCH($AC$5,$B$19:$B$46,0)), IF(AND(INDEX(U$3:U$18,MATCH($AC$4,$B$3:$B$18,0))&gt;0,INDEX(U$19:U$46,MATCH($AC$5,$B$19:$B$46,0))&lt;0), 2+INDEX(U$3:U$18,MATCH($AC$4,$B$3:$B$18,0)), IF(AND(INDEX(U$3:U$18,MATCH($AC$4,$B$3:$B$18,0))&gt;0,INDEX(U$19:U$46,MATCH($AC$5,$B$19:$B$46,0))&gt;0), 2+INDEX(U$3:U$18,MATCH($AC$4,$B$3:$B$18,0))+INDEX(U$19:U$46,MATCH($AC$5,$B$19:$B$46,0)), IF(AND(INDEX(U$3:U$18,MATCH($AC$4,$B$3:$B$18,0))=0,INDEX(U$19:U$46,MATCH($AC$5,$B$19:$B$46,0))&gt;0), INDEX(U$19:U$46,MATCH($AC$5,$B$19:$B$46,0)), IF(AND(INDEX(U$3:U$18,MATCH($AC$4,$B$3:$B$18,0))&gt;0,INDEX(U$19:U$46,MATCH($AC$5,$B$19:$B$46,0))=0), INDEX(U$3:U$18,MATCH($AC$4,$B$3:$B$18,0)), 0))))))</f>
        <v>0</v>
      </c>
    </row>
    <row r="19" spans="2:33" ht="15" customHeight="1" x14ac:dyDescent="0.25">
      <c r="B19" s="276" t="s">
        <v>606</v>
      </c>
      <c r="C19" s="277">
        <v>0</v>
      </c>
      <c r="D19" s="278">
        <v>-1</v>
      </c>
      <c r="E19" s="278">
        <v>2</v>
      </c>
      <c r="F19" s="278">
        <v>-1</v>
      </c>
      <c r="G19" s="279">
        <v>4</v>
      </c>
      <c r="H19" s="278">
        <v>160</v>
      </c>
      <c r="I19" s="278">
        <v>8</v>
      </c>
      <c r="J19" s="278">
        <v>20</v>
      </c>
      <c r="K19" s="278">
        <v>0</v>
      </c>
      <c r="L19" s="280">
        <v>0</v>
      </c>
      <c r="M19" s="278">
        <v>0</v>
      </c>
      <c r="N19" s="278">
        <v>0</v>
      </c>
      <c r="O19" s="278">
        <v>0</v>
      </c>
      <c r="P19" s="278">
        <v>0</v>
      </c>
      <c r="Q19" s="278">
        <v>0</v>
      </c>
      <c r="R19" s="278">
        <v>0</v>
      </c>
      <c r="S19" s="278">
        <v>0</v>
      </c>
      <c r="T19" s="278">
        <v>0</v>
      </c>
      <c r="U19" s="278">
        <v>0</v>
      </c>
      <c r="V19" s="278">
        <v>-1</v>
      </c>
      <c r="W19" s="278">
        <v>0</v>
      </c>
      <c r="X19" s="280">
        <v>0</v>
      </c>
      <c r="Y19" s="293">
        <v>1</v>
      </c>
      <c r="Z19" s="63"/>
      <c r="AB19" s="308" t="s">
        <v>1991</v>
      </c>
      <c r="AC19" s="305">
        <v>0</v>
      </c>
      <c r="AE19" s="309" t="s">
        <v>1992</v>
      </c>
      <c r="AF19" s="311">
        <f>IF(AND(INDEX(V$3:V$18,MATCH($AC$4,$B$3:$B$18,0))&lt;0,INDEX(V$19:V$46,MATCH($AC$5,$B$19:$B$46,0))&lt;0), 2, IF(AND(INDEX(V$3:V$18,MATCH($AC$4,$B$3:$B$18,0))&lt;0,INDEX(V$19:V$46,MATCH($AC$5,$B$19:$B$46,0))&gt;0), 2+INDEX(V$19:V$46,MATCH($AC$5,$B$19:$B$46,0)), IF(AND(INDEX(V$3:V$18,MATCH($AC$4,$B$3:$B$18,0))&gt;0,INDEX(V$19:V$46,MATCH($AC$5,$B$19:$B$46,0))&lt;0), 2+INDEX(V$3:V$18,MATCH($AC$4,$B$3:$B$18,0)), IF(AND(INDEX(V$3:V$18,MATCH($AC$4,$B$3:$B$18,0))&gt;0,INDEX(V$19:V$46,MATCH($AC$5,$B$19:$B$46,0))&gt;0), 2+INDEX(V$3:V$18,MATCH($AC$4,$B$3:$B$18,0))+INDEX(V$19:V$46,MATCH($AC$5,$B$19:$B$46,0)), IF(AND(INDEX(V$3:V$18,MATCH($AC$4,$B$3:$B$18,0))=0,INDEX(V$19:V$46,MATCH($AC$5,$B$19:$B$46,0))&gt;0), INDEX(V$19:V$46,MATCH($AC$5,$B$19:$B$46,0)), IF(AND(INDEX(V$3:V$18,MATCH($AC$4,$B$3:$B$18,0))&gt;0,INDEX(V$19:V$46,MATCH($AC$5,$B$19:$B$46,0))=0), INDEX(V$3:V$18,MATCH($AC$4,$B$3:$B$18,0)), 0))))))</f>
        <v>0</v>
      </c>
    </row>
    <row r="20" spans="2:33" ht="15" customHeight="1" x14ac:dyDescent="0.25">
      <c r="B20" s="281" t="s">
        <v>607</v>
      </c>
      <c r="C20" s="282">
        <v>-2</v>
      </c>
      <c r="D20" s="283">
        <v>0</v>
      </c>
      <c r="E20" s="283">
        <v>2</v>
      </c>
      <c r="F20" s="283">
        <v>0</v>
      </c>
      <c r="G20" s="284">
        <v>4</v>
      </c>
      <c r="H20" s="283">
        <v>150</v>
      </c>
      <c r="I20" s="283">
        <v>8</v>
      </c>
      <c r="J20" s="283">
        <v>20</v>
      </c>
      <c r="K20" s="283">
        <v>0</v>
      </c>
      <c r="L20" s="263">
        <v>0</v>
      </c>
      <c r="M20" s="283">
        <v>0</v>
      </c>
      <c r="N20" s="283">
        <v>0</v>
      </c>
      <c r="O20" s="283">
        <v>0</v>
      </c>
      <c r="P20" s="283">
        <v>0</v>
      </c>
      <c r="Q20" s="283">
        <v>0</v>
      </c>
      <c r="R20" s="283">
        <v>0</v>
      </c>
      <c r="S20" s="283">
        <v>0</v>
      </c>
      <c r="T20" s="283">
        <v>0</v>
      </c>
      <c r="U20" s="283">
        <v>0</v>
      </c>
      <c r="V20" s="283">
        <v>0</v>
      </c>
      <c r="W20" s="283">
        <v>0</v>
      </c>
      <c r="X20" s="263">
        <v>-1</v>
      </c>
      <c r="Y20" s="294">
        <v>1</v>
      </c>
      <c r="Z20" s="63"/>
      <c r="AB20" s="308" t="s">
        <v>1980</v>
      </c>
      <c r="AC20" s="305">
        <v>0</v>
      </c>
      <c r="AE20" s="309" t="s">
        <v>1981</v>
      </c>
      <c r="AF20" s="311">
        <f>IF(AND(INDEX(W$3:W$18,MATCH($AC$4,$B$3:$B$18,0))&lt;0,INDEX(W$19:W$46,MATCH($AC$5,$B$19:$B$46,0))&lt;0), 2, IF(AND(INDEX(W$3:W$18,MATCH($AC$4,$B$3:$B$18,0))&lt;0,INDEX(W$19:W$46,MATCH($AC$5,$B$19:$B$46,0))&gt;0), 2+INDEX(W$19:W$46,MATCH($AC$5,$B$19:$B$46,0)), IF(AND(INDEX(W$3:W$18,MATCH($AC$4,$B$3:$B$18,0))&gt;0,INDEX(W$19:W$46,MATCH($AC$5,$B$19:$B$46,0))&lt;0), 2+INDEX(W$3:W$18,MATCH($AC$4,$B$3:$B$18,0)), IF(AND(INDEX(W$3:W$18,MATCH($AC$4,$B$3:$B$18,0))&gt;0,INDEX(W$19:W$46,MATCH($AC$5,$B$19:$B$46,0))&gt;0), 2+INDEX(W$3:W$18,MATCH($AC$4,$B$3:$B$18,0))+INDEX(W$19:W$46,MATCH($AC$5,$B$19:$B$46,0)), IF(AND(INDEX(W$3:W$18,MATCH($AC$4,$B$3:$B$18,0))=0,INDEX(W$19:W$46,MATCH($AC$5,$B$19:$B$46,0))&gt;0), INDEX(W$19:W$46,MATCH($AC$5,$B$19:$B$46,0)), IF(AND(INDEX(W$3:W$18,MATCH($AC$4,$B$3:$B$18,0))&gt;0,INDEX(W$19:W$46,MATCH($AC$5,$B$19:$B$46,0))=0), INDEX(W$3:W$18,MATCH($AC$4,$B$3:$B$18,0)), 0))))))</f>
        <v>0</v>
      </c>
    </row>
    <row r="21" spans="2:33" ht="15" customHeight="1" x14ac:dyDescent="0.25">
      <c r="B21" s="281" t="s">
        <v>283</v>
      </c>
      <c r="C21" s="282">
        <v>1</v>
      </c>
      <c r="D21" s="283">
        <v>2</v>
      </c>
      <c r="E21" s="283">
        <v>0</v>
      </c>
      <c r="F21" s="283">
        <v>-3</v>
      </c>
      <c r="G21" s="284">
        <v>4</v>
      </c>
      <c r="H21" s="283">
        <v>200</v>
      </c>
      <c r="I21" s="283">
        <v>8</v>
      </c>
      <c r="J21" s="283">
        <v>20</v>
      </c>
      <c r="K21" s="283">
        <v>5</v>
      </c>
      <c r="L21" s="263">
        <v>0</v>
      </c>
      <c r="M21" s="283">
        <v>0</v>
      </c>
      <c r="N21" s="283">
        <v>0</v>
      </c>
      <c r="O21" s="283">
        <v>0</v>
      </c>
      <c r="P21" s="283">
        <v>0</v>
      </c>
      <c r="Q21" s="283">
        <v>0</v>
      </c>
      <c r="R21" s="283">
        <v>0</v>
      </c>
      <c r="S21" s="283">
        <v>0</v>
      </c>
      <c r="T21" s="283">
        <v>0</v>
      </c>
      <c r="U21" s="283">
        <v>0</v>
      </c>
      <c r="V21" s="283">
        <v>0</v>
      </c>
      <c r="W21" s="283">
        <v>0</v>
      </c>
      <c r="X21" s="263">
        <v>0</v>
      </c>
      <c r="Y21" s="294">
        <v>3</v>
      </c>
      <c r="Z21" s="63"/>
      <c r="AB21" s="308" t="s">
        <v>2022</v>
      </c>
      <c r="AC21" s="305">
        <v>5</v>
      </c>
      <c r="AE21" s="310" t="s">
        <v>2023</v>
      </c>
      <c r="AF21" s="311">
        <f>IF(AND(INDEX(X$3:X$18,MATCH($AC$4,$B$3:$B$18,0))&lt;0,INDEX(X$19:X$46,MATCH($AC$5,$B$19:$B$46,0))&lt;0), 2, IF(AND(INDEX(X$3:X$18,MATCH($AC$4,$B$3:$B$18,0))&lt;0,INDEX(X$19:X$46,MATCH($AC$5,$B$19:$B$46,0))&gt;0), 2+INDEX(X$19:X$46,MATCH($AC$5,$B$19:$B$46,0)), IF(AND(INDEX(X$3:X$18,MATCH($AC$4,$B$3:$B$18,0))&gt;0,INDEX(X$19:X$46,MATCH($AC$5,$B$19:$B$46,0))&lt;0), 2+INDEX(X$3:X$18,MATCH($AC$4,$B$3:$B$18,0)), IF(AND(INDEX(X$3:X$18,MATCH($AC$4,$B$3:$B$18,0))&gt;0,INDEX(X$19:X$46,MATCH($AC$5,$B$19:$B$46,0))&gt;0), 2+INDEX(X$3:X$18,MATCH($AC$4,$B$3:$B$18,0))+INDEX(X$19:X$46,MATCH($AC$5,$B$19:$B$46,0)), IF(AND(INDEX(X$3:X$18,MATCH($AC$4,$B$3:$B$18,0))=0,INDEX(X$19:X$46,MATCH($AC$5,$B$19:$B$46,0))&gt;0), INDEX(X$19:X$46,MATCH($AC$5,$B$19:$B$46,0)), IF(AND(INDEX(X$3:X$18,MATCH($AC$4,$B$3:$B$18,0))&gt;0,INDEX(X$19:X$46,MATCH($AC$5,$B$19:$B$46,0))=0), INDEX(X$3:X$18,MATCH($AC$4,$B$3:$B$18,0)), 0))))))</f>
        <v>0</v>
      </c>
    </row>
    <row r="22" spans="2:33" ht="15" customHeight="1" x14ac:dyDescent="0.25">
      <c r="B22" s="281" t="s">
        <v>608</v>
      </c>
      <c r="C22" s="282">
        <v>-2</v>
      </c>
      <c r="D22" s="283">
        <v>2</v>
      </c>
      <c r="E22" s="283">
        <v>-1</v>
      </c>
      <c r="F22" s="283">
        <v>1</v>
      </c>
      <c r="G22" s="284">
        <v>4</v>
      </c>
      <c r="H22" s="283">
        <v>200</v>
      </c>
      <c r="I22" s="283">
        <v>8</v>
      </c>
      <c r="J22" s="283">
        <v>20</v>
      </c>
      <c r="K22" s="283">
        <v>5</v>
      </c>
      <c r="L22" s="263">
        <v>0</v>
      </c>
      <c r="M22" s="283">
        <v>0</v>
      </c>
      <c r="N22" s="283">
        <v>0</v>
      </c>
      <c r="O22" s="283">
        <v>0</v>
      </c>
      <c r="P22" s="283">
        <v>0</v>
      </c>
      <c r="Q22" s="283">
        <v>0</v>
      </c>
      <c r="R22" s="283">
        <v>0</v>
      </c>
      <c r="S22" s="283">
        <v>0</v>
      </c>
      <c r="T22" s="283">
        <v>0</v>
      </c>
      <c r="U22" s="283">
        <v>0</v>
      </c>
      <c r="V22" s="283">
        <v>0</v>
      </c>
      <c r="W22" s="283">
        <v>3</v>
      </c>
      <c r="X22" s="263">
        <v>0</v>
      </c>
      <c r="Y22" s="294">
        <v>3</v>
      </c>
      <c r="Z22" s="63"/>
      <c r="AC22" s="146"/>
      <c r="AF22" s="74"/>
    </row>
    <row r="23" spans="2:33" ht="15" customHeight="1" x14ac:dyDescent="0.25">
      <c r="B23" s="281" t="s">
        <v>609</v>
      </c>
      <c r="C23" s="282">
        <v>2</v>
      </c>
      <c r="D23" s="283">
        <v>1</v>
      </c>
      <c r="E23" s="283">
        <v>-3</v>
      </c>
      <c r="F23" s="283">
        <v>0</v>
      </c>
      <c r="G23" s="284">
        <v>4</v>
      </c>
      <c r="H23" s="283">
        <v>240</v>
      </c>
      <c r="I23" s="283">
        <v>8</v>
      </c>
      <c r="J23" s="283">
        <v>20</v>
      </c>
      <c r="K23" s="283">
        <v>5</v>
      </c>
      <c r="L23" s="263">
        <v>0</v>
      </c>
      <c r="M23" s="283">
        <v>1</v>
      </c>
      <c r="N23" s="283">
        <v>0</v>
      </c>
      <c r="O23" s="283">
        <v>-1</v>
      </c>
      <c r="P23" s="283">
        <v>0</v>
      </c>
      <c r="Q23" s="283">
        <v>0</v>
      </c>
      <c r="R23" s="283">
        <v>0</v>
      </c>
      <c r="S23" s="283">
        <v>0</v>
      </c>
      <c r="T23" s="283">
        <v>0</v>
      </c>
      <c r="U23" s="283">
        <v>0</v>
      </c>
      <c r="V23" s="283">
        <v>0</v>
      </c>
      <c r="W23" s="283">
        <v>-1</v>
      </c>
      <c r="X23" s="263">
        <v>0</v>
      </c>
      <c r="Y23" s="294">
        <v>3</v>
      </c>
      <c r="Z23" s="63"/>
      <c r="AA23" s="70"/>
      <c r="AD23" s="62"/>
      <c r="AE23" s="335" t="s">
        <v>2074</v>
      </c>
    </row>
    <row r="24" spans="2:33" ht="15" customHeight="1" x14ac:dyDescent="0.25">
      <c r="B24" s="281" t="s">
        <v>610</v>
      </c>
      <c r="C24" s="282">
        <v>2</v>
      </c>
      <c r="D24" s="283">
        <v>-2</v>
      </c>
      <c r="E24" s="283">
        <v>1</v>
      </c>
      <c r="F24" s="283">
        <v>-1</v>
      </c>
      <c r="G24" s="284">
        <v>4</v>
      </c>
      <c r="H24" s="283">
        <v>240</v>
      </c>
      <c r="I24" s="283">
        <v>8</v>
      </c>
      <c r="J24" s="283">
        <v>20</v>
      </c>
      <c r="K24" s="283">
        <v>10</v>
      </c>
      <c r="L24" s="263">
        <v>0</v>
      </c>
      <c r="M24" s="283">
        <v>1</v>
      </c>
      <c r="N24" s="283">
        <v>0</v>
      </c>
      <c r="O24" s="283">
        <v>0</v>
      </c>
      <c r="P24" s="283">
        <v>0</v>
      </c>
      <c r="Q24" s="283">
        <v>0</v>
      </c>
      <c r="R24" s="283">
        <v>0</v>
      </c>
      <c r="S24" s="283">
        <v>-1</v>
      </c>
      <c r="T24" s="283">
        <v>0</v>
      </c>
      <c r="U24" s="283">
        <v>0</v>
      </c>
      <c r="V24" s="283">
        <v>0</v>
      </c>
      <c r="W24" s="283">
        <v>0</v>
      </c>
      <c r="X24" s="263">
        <v>0</v>
      </c>
      <c r="Y24" s="294">
        <v>3</v>
      </c>
      <c r="Z24" s="63"/>
      <c r="AA24" s="379" t="s">
        <v>1389</v>
      </c>
      <c r="AB24" s="265" t="s">
        <v>15</v>
      </c>
      <c r="AC24" s="262">
        <f>4+AC6+AC10*3</f>
        <v>44</v>
      </c>
      <c r="AD24" s="62"/>
      <c r="AE24" s="78" t="s">
        <v>636</v>
      </c>
      <c r="AG24" s="73" t="s">
        <v>2141</v>
      </c>
    </row>
    <row r="25" spans="2:33" ht="15" customHeight="1" x14ac:dyDescent="0.25">
      <c r="B25" s="281" t="s">
        <v>611</v>
      </c>
      <c r="C25" s="282">
        <v>2</v>
      </c>
      <c r="D25" s="283">
        <v>-1</v>
      </c>
      <c r="E25" s="283">
        <v>1</v>
      </c>
      <c r="F25" s="283">
        <v>-2</v>
      </c>
      <c r="G25" s="284">
        <v>4</v>
      </c>
      <c r="H25" s="283">
        <v>220</v>
      </c>
      <c r="I25" s="283">
        <v>8</v>
      </c>
      <c r="J25" s="283">
        <v>20</v>
      </c>
      <c r="K25" s="283">
        <v>10</v>
      </c>
      <c r="L25" s="263">
        <v>0</v>
      </c>
      <c r="M25" s="291">
        <v>1</v>
      </c>
      <c r="N25" s="283">
        <v>0</v>
      </c>
      <c r="O25" s="283">
        <v>0</v>
      </c>
      <c r="P25" s="283">
        <v>0</v>
      </c>
      <c r="Q25" s="291">
        <v>0</v>
      </c>
      <c r="R25" s="283">
        <v>0</v>
      </c>
      <c r="S25" s="283">
        <v>0</v>
      </c>
      <c r="T25" s="283">
        <v>0</v>
      </c>
      <c r="U25" s="283">
        <v>0</v>
      </c>
      <c r="V25" s="283">
        <v>0</v>
      </c>
      <c r="W25" s="283">
        <v>0</v>
      </c>
      <c r="X25" s="263">
        <v>0</v>
      </c>
      <c r="Y25" s="294">
        <v>3</v>
      </c>
      <c r="Z25" s="63"/>
      <c r="AA25" s="380"/>
      <c r="AB25" s="266" t="s">
        <v>1394</v>
      </c>
      <c r="AC25" s="263">
        <f>AC6*3+INDEX(H19:H46,MATCH(AC5,B19:B46,0))+AC11*10+INDEX(Y19:Y46,MATCH(AC5,B19:B46,0))*(AC3-1)</f>
        <v>270</v>
      </c>
      <c r="AD25" s="62"/>
      <c r="AE25" s="78" t="s">
        <v>636</v>
      </c>
      <c r="AG25" s="73" t="s">
        <v>1960</v>
      </c>
    </row>
    <row r="26" spans="2:33" ht="15" customHeight="1" x14ac:dyDescent="0.25">
      <c r="B26" s="281" t="s">
        <v>612</v>
      </c>
      <c r="C26" s="282">
        <v>-1</v>
      </c>
      <c r="D26" s="283">
        <v>1</v>
      </c>
      <c r="E26" s="283">
        <v>2</v>
      </c>
      <c r="F26" s="283">
        <v>-2</v>
      </c>
      <c r="G26" s="284">
        <v>4</v>
      </c>
      <c r="H26" s="283">
        <v>160</v>
      </c>
      <c r="I26" s="283">
        <v>8</v>
      </c>
      <c r="J26" s="283">
        <v>20</v>
      </c>
      <c r="K26" s="283">
        <v>0</v>
      </c>
      <c r="L26" s="263">
        <v>0</v>
      </c>
      <c r="M26" s="291">
        <v>0</v>
      </c>
      <c r="N26" s="283">
        <v>0</v>
      </c>
      <c r="O26" s="283">
        <v>0</v>
      </c>
      <c r="P26" s="283">
        <v>0</v>
      </c>
      <c r="Q26" s="291">
        <v>0</v>
      </c>
      <c r="R26" s="283">
        <v>0</v>
      </c>
      <c r="S26" s="283">
        <v>0</v>
      </c>
      <c r="T26" s="283">
        <v>0</v>
      </c>
      <c r="U26" s="283">
        <v>0</v>
      </c>
      <c r="V26" s="283">
        <v>0</v>
      </c>
      <c r="W26" s="283">
        <v>0</v>
      </c>
      <c r="X26" s="263">
        <v>0</v>
      </c>
      <c r="Y26" s="294">
        <v>1</v>
      </c>
      <c r="Z26" s="63"/>
      <c r="AA26" s="380"/>
      <c r="AB26" s="266" t="s">
        <v>533</v>
      </c>
      <c r="AC26" s="263">
        <f>20+AC6+AC12*2</f>
        <v>30</v>
      </c>
      <c r="AD26" s="62"/>
      <c r="AE26" s="78" t="s">
        <v>636</v>
      </c>
      <c r="AG26" s="73" t="s">
        <v>2142</v>
      </c>
    </row>
    <row r="27" spans="2:33" ht="15" customHeight="1" x14ac:dyDescent="0.25">
      <c r="B27" s="281" t="s">
        <v>613</v>
      </c>
      <c r="C27" s="282">
        <v>2</v>
      </c>
      <c r="D27" s="283">
        <v>-2</v>
      </c>
      <c r="E27" s="283">
        <v>0</v>
      </c>
      <c r="F27" s="283">
        <v>0</v>
      </c>
      <c r="G27" s="284">
        <v>4</v>
      </c>
      <c r="H27" s="283">
        <v>240</v>
      </c>
      <c r="I27" s="283">
        <v>8</v>
      </c>
      <c r="J27" s="283">
        <v>20</v>
      </c>
      <c r="K27" s="283">
        <v>10</v>
      </c>
      <c r="L27" s="263">
        <v>0</v>
      </c>
      <c r="M27" s="291">
        <v>1</v>
      </c>
      <c r="N27" s="283">
        <v>0</v>
      </c>
      <c r="O27" s="283">
        <v>0</v>
      </c>
      <c r="P27" s="283">
        <v>0</v>
      </c>
      <c r="Q27" s="291">
        <v>0</v>
      </c>
      <c r="R27" s="283">
        <v>0</v>
      </c>
      <c r="S27" s="283">
        <v>0</v>
      </c>
      <c r="T27" s="283">
        <v>0</v>
      </c>
      <c r="U27" s="283">
        <v>0</v>
      </c>
      <c r="V27" s="283">
        <v>0</v>
      </c>
      <c r="W27" s="283">
        <v>0</v>
      </c>
      <c r="X27" s="263">
        <v>0</v>
      </c>
      <c r="Y27" s="294">
        <v>3</v>
      </c>
      <c r="Z27" s="63"/>
      <c r="AA27" s="381"/>
      <c r="AB27" s="267" t="s">
        <v>2124</v>
      </c>
      <c r="AC27" s="264">
        <f>IF(AC6=0,20,20/(ROUNDUP(AC6/3,0)*(1+AC13*0.2)))</f>
        <v>1.9230769230769229</v>
      </c>
      <c r="AD27" s="62"/>
      <c r="AE27" s="78" t="s">
        <v>636</v>
      </c>
      <c r="AG27" s="73" t="s">
        <v>2175</v>
      </c>
    </row>
    <row r="28" spans="2:33" ht="15" customHeight="1" x14ac:dyDescent="0.25">
      <c r="B28" s="281" t="s">
        <v>121</v>
      </c>
      <c r="C28" s="282">
        <v>-2</v>
      </c>
      <c r="D28" s="283">
        <v>1</v>
      </c>
      <c r="E28" s="283">
        <v>-1</v>
      </c>
      <c r="F28" s="283">
        <v>2</v>
      </c>
      <c r="G28" s="284">
        <v>4</v>
      </c>
      <c r="H28" s="283">
        <v>160</v>
      </c>
      <c r="I28" s="283">
        <v>8</v>
      </c>
      <c r="J28" s="283">
        <v>20</v>
      </c>
      <c r="K28" s="283">
        <v>5</v>
      </c>
      <c r="L28" s="263">
        <v>0</v>
      </c>
      <c r="M28" s="291">
        <v>0</v>
      </c>
      <c r="N28" s="283">
        <v>0</v>
      </c>
      <c r="O28" s="283">
        <v>0</v>
      </c>
      <c r="P28" s="283">
        <v>0</v>
      </c>
      <c r="Q28" s="291">
        <v>0</v>
      </c>
      <c r="R28" s="283">
        <v>0</v>
      </c>
      <c r="S28" s="283">
        <v>0</v>
      </c>
      <c r="T28" s="283">
        <v>0</v>
      </c>
      <c r="U28" s="283">
        <v>0</v>
      </c>
      <c r="V28" s="283">
        <v>0</v>
      </c>
      <c r="W28" s="283">
        <v>0</v>
      </c>
      <c r="X28" s="263">
        <v>0</v>
      </c>
      <c r="Y28" s="294">
        <v>1</v>
      </c>
      <c r="Z28" s="63"/>
      <c r="AA28" s="379" t="s">
        <v>1390</v>
      </c>
      <c r="AB28" s="265" t="s">
        <v>1965</v>
      </c>
      <c r="AC28" s="262">
        <f>8+ROUNDUP(AC7/2,0)+AC14</f>
        <v>18</v>
      </c>
      <c r="AD28" s="62"/>
      <c r="AE28" s="78" t="s">
        <v>2119</v>
      </c>
      <c r="AG28" s="73" t="s">
        <v>2120</v>
      </c>
    </row>
    <row r="29" spans="2:33" ht="15" customHeight="1" x14ac:dyDescent="0.25">
      <c r="B29" s="281" t="s">
        <v>614</v>
      </c>
      <c r="C29" s="282">
        <v>0</v>
      </c>
      <c r="D29" s="283">
        <v>-2</v>
      </c>
      <c r="E29" s="283">
        <v>0</v>
      </c>
      <c r="F29" s="283">
        <v>2</v>
      </c>
      <c r="G29" s="284">
        <v>4</v>
      </c>
      <c r="H29" s="283">
        <v>160</v>
      </c>
      <c r="I29" s="283">
        <v>8</v>
      </c>
      <c r="J29" s="283">
        <v>20</v>
      </c>
      <c r="K29" s="283">
        <v>0</v>
      </c>
      <c r="L29" s="263">
        <v>0</v>
      </c>
      <c r="M29" s="291">
        <v>0</v>
      </c>
      <c r="N29" s="283">
        <v>0</v>
      </c>
      <c r="O29" s="283">
        <v>0</v>
      </c>
      <c r="P29" s="283">
        <v>0</v>
      </c>
      <c r="Q29" s="291">
        <v>0</v>
      </c>
      <c r="R29" s="283">
        <v>0</v>
      </c>
      <c r="S29" s="283">
        <v>0</v>
      </c>
      <c r="T29" s="283">
        <v>-1</v>
      </c>
      <c r="U29" s="283">
        <v>0</v>
      </c>
      <c r="V29" s="283">
        <v>0</v>
      </c>
      <c r="W29" s="283">
        <v>0</v>
      </c>
      <c r="X29" s="263">
        <v>0</v>
      </c>
      <c r="Y29" s="294">
        <v>2</v>
      </c>
      <c r="Z29" s="63"/>
      <c r="AA29" s="380"/>
      <c r="AB29" s="268" t="s">
        <v>1926</v>
      </c>
      <c r="AC29" s="272">
        <f>IF(1-(AC7-5)/50&lt;0.4,0.4,1-(AC7-5)/50)</f>
        <v>0.7</v>
      </c>
      <c r="AD29" s="62"/>
      <c r="AE29" s="336" t="s">
        <v>2118</v>
      </c>
      <c r="AG29" s="73" t="s">
        <v>1963</v>
      </c>
    </row>
    <row r="30" spans="2:33" ht="15" customHeight="1" x14ac:dyDescent="0.25">
      <c r="B30" s="281" t="s">
        <v>615</v>
      </c>
      <c r="C30" s="282">
        <v>-2</v>
      </c>
      <c r="D30" s="283">
        <v>-1</v>
      </c>
      <c r="E30" s="283">
        <v>1</v>
      </c>
      <c r="F30" s="283">
        <v>2</v>
      </c>
      <c r="G30" s="284">
        <v>4</v>
      </c>
      <c r="H30" s="283">
        <v>160</v>
      </c>
      <c r="I30" s="283">
        <v>8</v>
      </c>
      <c r="J30" s="283">
        <v>20</v>
      </c>
      <c r="K30" s="283">
        <v>0</v>
      </c>
      <c r="L30" s="263">
        <v>0</v>
      </c>
      <c r="M30" s="291">
        <v>0</v>
      </c>
      <c r="N30" s="283">
        <v>0</v>
      </c>
      <c r="O30" s="283">
        <v>0</v>
      </c>
      <c r="P30" s="283">
        <v>-1</v>
      </c>
      <c r="Q30" s="291">
        <v>0</v>
      </c>
      <c r="R30" s="283">
        <v>0</v>
      </c>
      <c r="S30" s="283">
        <v>-1</v>
      </c>
      <c r="T30" s="283">
        <v>0</v>
      </c>
      <c r="U30" s="283">
        <v>0</v>
      </c>
      <c r="V30" s="283">
        <v>0</v>
      </c>
      <c r="W30" s="283">
        <v>0</v>
      </c>
      <c r="X30" s="263">
        <v>0</v>
      </c>
      <c r="Y30" s="294">
        <v>2</v>
      </c>
      <c r="Z30" s="63"/>
      <c r="AA30" s="380"/>
      <c r="AB30" s="266" t="s">
        <v>19</v>
      </c>
      <c r="AC30" s="263">
        <f>INDEX(K19:K46,MATCH(AC5,B19:B46,0))+ROUNDDOWN(AC7/2,0)+AC15*2</f>
        <v>14</v>
      </c>
      <c r="AD30" s="62"/>
      <c r="AE30" s="78" t="s">
        <v>636</v>
      </c>
      <c r="AG30" s="73" t="s">
        <v>1961</v>
      </c>
    </row>
    <row r="31" spans="2:33" ht="15" customHeight="1" x14ac:dyDescent="0.25">
      <c r="B31" s="281" t="s">
        <v>616</v>
      </c>
      <c r="C31" s="282">
        <v>-1</v>
      </c>
      <c r="D31" s="283">
        <v>-1</v>
      </c>
      <c r="E31" s="283">
        <v>2</v>
      </c>
      <c r="F31" s="283">
        <v>0</v>
      </c>
      <c r="G31" s="284">
        <v>4</v>
      </c>
      <c r="H31" s="283">
        <v>160</v>
      </c>
      <c r="I31" s="283">
        <v>8</v>
      </c>
      <c r="J31" s="283">
        <v>20</v>
      </c>
      <c r="K31" s="283">
        <v>0</v>
      </c>
      <c r="L31" s="263">
        <v>0</v>
      </c>
      <c r="M31" s="291">
        <v>0</v>
      </c>
      <c r="N31" s="283">
        <v>0</v>
      </c>
      <c r="O31" s="283">
        <v>0</v>
      </c>
      <c r="P31" s="283">
        <v>0</v>
      </c>
      <c r="Q31" s="291">
        <v>0</v>
      </c>
      <c r="R31" s="283">
        <v>0</v>
      </c>
      <c r="S31" s="283">
        <v>0</v>
      </c>
      <c r="T31" s="283">
        <v>0</v>
      </c>
      <c r="U31" s="283">
        <v>0</v>
      </c>
      <c r="V31" s="283">
        <v>0</v>
      </c>
      <c r="W31" s="283">
        <v>0</v>
      </c>
      <c r="X31" s="263">
        <v>0</v>
      </c>
      <c r="Y31" s="294">
        <v>1</v>
      </c>
      <c r="Z31" s="63"/>
      <c r="AA31" s="380"/>
      <c r="AB31" s="266" t="s">
        <v>20</v>
      </c>
      <c r="AC31" s="263">
        <f>INDEX(L19:L46,MATCH(AC5,B19:B46,0))+AC7+AC16</f>
        <v>21</v>
      </c>
      <c r="AD31" s="62"/>
      <c r="AE31" s="78" t="s">
        <v>636</v>
      </c>
      <c r="AG31" s="73" t="s">
        <v>2162</v>
      </c>
    </row>
    <row r="32" spans="2:33" ht="15" customHeight="1" x14ac:dyDescent="0.25">
      <c r="B32" s="281" t="s">
        <v>617</v>
      </c>
      <c r="C32" s="282">
        <v>-2</v>
      </c>
      <c r="D32" s="283">
        <v>1</v>
      </c>
      <c r="E32" s="283">
        <v>2</v>
      </c>
      <c r="F32" s="283">
        <v>-1</v>
      </c>
      <c r="G32" s="284">
        <v>4</v>
      </c>
      <c r="H32" s="283">
        <v>160</v>
      </c>
      <c r="I32" s="283">
        <v>8</v>
      </c>
      <c r="J32" s="283">
        <v>20</v>
      </c>
      <c r="K32" s="283">
        <v>0</v>
      </c>
      <c r="L32" s="263">
        <v>0</v>
      </c>
      <c r="M32" s="291">
        <v>0</v>
      </c>
      <c r="N32" s="283">
        <v>0</v>
      </c>
      <c r="O32" s="283">
        <v>0</v>
      </c>
      <c r="P32" s="283">
        <v>0</v>
      </c>
      <c r="Q32" s="291">
        <v>0</v>
      </c>
      <c r="R32" s="283">
        <v>0</v>
      </c>
      <c r="S32" s="283">
        <v>0</v>
      </c>
      <c r="T32" s="283">
        <v>0</v>
      </c>
      <c r="U32" s="283">
        <v>0</v>
      </c>
      <c r="V32" s="283">
        <v>0</v>
      </c>
      <c r="W32" s="283">
        <v>-1</v>
      </c>
      <c r="X32" s="263">
        <v>-1</v>
      </c>
      <c r="Y32" s="294">
        <v>1</v>
      </c>
      <c r="Z32" s="63"/>
      <c r="AA32" s="381"/>
      <c r="AB32" s="269" t="s">
        <v>1966</v>
      </c>
      <c r="AC32" s="270">
        <f>IF(0-AC7&lt;-40,-40,0-AC7)</f>
        <v>-20</v>
      </c>
      <c r="AD32" s="62"/>
      <c r="AE32" s="370" t="s">
        <v>2143</v>
      </c>
      <c r="AG32" s="369" t="s">
        <v>2174</v>
      </c>
    </row>
    <row r="33" spans="2:33" ht="15" customHeight="1" x14ac:dyDescent="0.25">
      <c r="B33" s="281" t="s">
        <v>618</v>
      </c>
      <c r="C33" s="282">
        <v>1</v>
      </c>
      <c r="D33" s="283">
        <v>0</v>
      </c>
      <c r="E33" s="283">
        <v>2</v>
      </c>
      <c r="F33" s="283">
        <v>-3</v>
      </c>
      <c r="G33" s="284">
        <v>4</v>
      </c>
      <c r="H33" s="283">
        <v>160</v>
      </c>
      <c r="I33" s="283">
        <v>8</v>
      </c>
      <c r="J33" s="283">
        <v>20</v>
      </c>
      <c r="K33" s="283">
        <v>0</v>
      </c>
      <c r="L33" s="263">
        <v>0</v>
      </c>
      <c r="M33" s="291">
        <v>0</v>
      </c>
      <c r="N33" s="283">
        <v>0</v>
      </c>
      <c r="O33" s="283">
        <v>0</v>
      </c>
      <c r="P33" s="283">
        <v>0</v>
      </c>
      <c r="Q33" s="291">
        <v>0</v>
      </c>
      <c r="R33" s="283">
        <v>0</v>
      </c>
      <c r="S33" s="283">
        <v>0</v>
      </c>
      <c r="T33" s="283">
        <v>0</v>
      </c>
      <c r="U33" s="283">
        <v>0</v>
      </c>
      <c r="V33" s="283">
        <v>0</v>
      </c>
      <c r="W33" s="283">
        <v>0</v>
      </c>
      <c r="X33" s="263">
        <v>0</v>
      </c>
      <c r="Y33" s="294">
        <v>2</v>
      </c>
      <c r="Z33" s="63"/>
      <c r="AA33" s="379" t="s">
        <v>1391</v>
      </c>
      <c r="AB33" s="265" t="s">
        <v>1907</v>
      </c>
      <c r="AC33" s="262">
        <f>20+AC8*3+AC17*10</f>
        <v>80</v>
      </c>
      <c r="AD33" s="62"/>
      <c r="AE33" s="78" t="s">
        <v>636</v>
      </c>
      <c r="AG33" s="73" t="s">
        <v>2038</v>
      </c>
    </row>
    <row r="34" spans="2:33" ht="15" customHeight="1" x14ac:dyDescent="0.25">
      <c r="B34" s="281" t="s">
        <v>619</v>
      </c>
      <c r="C34" s="282">
        <v>-2</v>
      </c>
      <c r="D34" s="283">
        <v>2</v>
      </c>
      <c r="E34" s="283">
        <v>0</v>
      </c>
      <c r="F34" s="283">
        <v>0</v>
      </c>
      <c r="G34" s="284">
        <v>4</v>
      </c>
      <c r="H34" s="283">
        <v>200</v>
      </c>
      <c r="I34" s="283">
        <v>8</v>
      </c>
      <c r="J34" s="283">
        <v>20</v>
      </c>
      <c r="K34" s="283">
        <v>0</v>
      </c>
      <c r="L34" s="263">
        <v>0</v>
      </c>
      <c r="M34" s="291">
        <v>0</v>
      </c>
      <c r="N34" s="283">
        <v>0</v>
      </c>
      <c r="O34" s="283">
        <v>0</v>
      </c>
      <c r="P34" s="283">
        <v>0</v>
      </c>
      <c r="Q34" s="291">
        <v>0</v>
      </c>
      <c r="R34" s="283">
        <v>0</v>
      </c>
      <c r="S34" s="283">
        <v>0</v>
      </c>
      <c r="T34" s="283">
        <v>0</v>
      </c>
      <c r="U34" s="283">
        <v>0</v>
      </c>
      <c r="V34" s="283">
        <v>0</v>
      </c>
      <c r="W34" s="283">
        <v>0</v>
      </c>
      <c r="X34" s="263">
        <v>0</v>
      </c>
      <c r="Y34" s="294">
        <v>3</v>
      </c>
      <c r="Z34" s="63"/>
      <c r="AA34" s="380"/>
      <c r="AB34" s="266" t="s">
        <v>1932</v>
      </c>
      <c r="AC34" s="271">
        <f>50%+AC8*3%+AC18*5%</f>
        <v>1.1000000000000001</v>
      </c>
      <c r="AD34" s="62"/>
      <c r="AE34" s="78" t="s">
        <v>636</v>
      </c>
      <c r="AG34" s="73" t="s">
        <v>2039</v>
      </c>
    </row>
    <row r="35" spans="2:33" ht="15" customHeight="1" x14ac:dyDescent="0.25">
      <c r="B35" s="281" t="s">
        <v>620</v>
      </c>
      <c r="C35" s="282">
        <v>0</v>
      </c>
      <c r="D35" s="283">
        <v>0</v>
      </c>
      <c r="E35" s="283">
        <v>2</v>
      </c>
      <c r="F35" s="283">
        <v>-2</v>
      </c>
      <c r="G35" s="284">
        <v>4</v>
      </c>
      <c r="H35" s="283">
        <v>160</v>
      </c>
      <c r="I35" s="283">
        <v>8</v>
      </c>
      <c r="J35" s="283">
        <v>20</v>
      </c>
      <c r="K35" s="283">
        <v>0</v>
      </c>
      <c r="L35" s="263">
        <v>0</v>
      </c>
      <c r="M35" s="291">
        <v>0</v>
      </c>
      <c r="N35" s="283">
        <v>0</v>
      </c>
      <c r="O35" s="283">
        <v>0</v>
      </c>
      <c r="P35" s="283">
        <v>0</v>
      </c>
      <c r="Q35" s="291">
        <v>0</v>
      </c>
      <c r="R35" s="283">
        <v>0</v>
      </c>
      <c r="S35" s="283">
        <v>0</v>
      </c>
      <c r="T35" s="283">
        <v>0</v>
      </c>
      <c r="U35" s="283">
        <v>0</v>
      </c>
      <c r="V35" s="283">
        <v>0</v>
      </c>
      <c r="W35" s="283">
        <v>0</v>
      </c>
      <c r="X35" s="263">
        <v>0</v>
      </c>
      <c r="Y35" s="294">
        <v>1</v>
      </c>
      <c r="Z35" s="63"/>
      <c r="AA35" s="380"/>
      <c r="AB35" s="266" t="s">
        <v>2123</v>
      </c>
      <c r="AC35" s="272">
        <f>IF(AC8&lt;10,10/(1+AC19*0.05),20/((2+ROUNDUP(AC8/10,0))*(1+AC19*0.05)))</f>
        <v>5</v>
      </c>
      <c r="AD35" s="62"/>
      <c r="AE35" s="78" t="s">
        <v>636</v>
      </c>
      <c r="AG35" s="73" t="s">
        <v>2102</v>
      </c>
    </row>
    <row r="36" spans="2:33" ht="15" customHeight="1" x14ac:dyDescent="0.25">
      <c r="B36" s="281" t="s">
        <v>621</v>
      </c>
      <c r="C36" s="282">
        <v>1</v>
      </c>
      <c r="D36" s="283">
        <v>-2</v>
      </c>
      <c r="E36" s="283">
        <v>-1</v>
      </c>
      <c r="F36" s="283">
        <v>2</v>
      </c>
      <c r="G36" s="284">
        <v>4</v>
      </c>
      <c r="H36" s="283">
        <v>200</v>
      </c>
      <c r="I36" s="283">
        <v>8</v>
      </c>
      <c r="J36" s="283">
        <v>20</v>
      </c>
      <c r="K36" s="283">
        <v>10</v>
      </c>
      <c r="L36" s="263">
        <v>10</v>
      </c>
      <c r="M36" s="291">
        <v>1</v>
      </c>
      <c r="N36" s="283">
        <v>0</v>
      </c>
      <c r="O36" s="283">
        <v>0</v>
      </c>
      <c r="P36" s="283">
        <v>0</v>
      </c>
      <c r="Q36" s="291">
        <v>0</v>
      </c>
      <c r="R36" s="283">
        <v>0</v>
      </c>
      <c r="S36" s="283">
        <v>0</v>
      </c>
      <c r="T36" s="283">
        <v>0</v>
      </c>
      <c r="U36" s="283">
        <v>0</v>
      </c>
      <c r="V36" s="283">
        <v>0</v>
      </c>
      <c r="W36" s="283">
        <v>0</v>
      </c>
      <c r="X36" s="263">
        <v>0</v>
      </c>
      <c r="Y36" s="294">
        <v>3</v>
      </c>
      <c r="Z36" s="63"/>
      <c r="AA36" s="381"/>
      <c r="AB36" s="267" t="s">
        <v>1908</v>
      </c>
      <c r="AC36" s="270">
        <f>ROUNDDOWN(AC8/2,0)</f>
        <v>10</v>
      </c>
      <c r="AE36" s="78" t="s">
        <v>636</v>
      </c>
      <c r="AG36" s="73" t="s">
        <v>1964</v>
      </c>
    </row>
    <row r="37" spans="2:33" ht="15" customHeight="1" x14ac:dyDescent="0.25">
      <c r="B37" s="281" t="s">
        <v>622</v>
      </c>
      <c r="C37" s="282">
        <v>-1</v>
      </c>
      <c r="D37" s="283">
        <v>-1</v>
      </c>
      <c r="E37" s="283">
        <v>1</v>
      </c>
      <c r="F37" s="283">
        <v>1</v>
      </c>
      <c r="G37" s="284">
        <v>4</v>
      </c>
      <c r="H37" s="283">
        <v>180</v>
      </c>
      <c r="I37" s="283">
        <v>8</v>
      </c>
      <c r="J37" s="283">
        <v>20</v>
      </c>
      <c r="K37" s="283">
        <v>0</v>
      </c>
      <c r="L37" s="263">
        <v>0</v>
      </c>
      <c r="M37" s="291">
        <v>0</v>
      </c>
      <c r="N37" s="283">
        <v>0</v>
      </c>
      <c r="O37" s="283">
        <v>0</v>
      </c>
      <c r="P37" s="283">
        <v>0</v>
      </c>
      <c r="Q37" s="291">
        <v>0</v>
      </c>
      <c r="R37" s="283">
        <v>0</v>
      </c>
      <c r="S37" s="283">
        <v>0</v>
      </c>
      <c r="T37" s="283">
        <v>-1</v>
      </c>
      <c r="U37" s="283">
        <v>1</v>
      </c>
      <c r="V37" s="283">
        <v>0</v>
      </c>
      <c r="W37" s="283">
        <v>0</v>
      </c>
      <c r="X37" s="263">
        <v>-1</v>
      </c>
      <c r="Y37" s="294">
        <v>2</v>
      </c>
      <c r="Z37" s="63"/>
      <c r="AA37" s="379" t="s">
        <v>1392</v>
      </c>
      <c r="AB37" s="265" t="s">
        <v>441</v>
      </c>
      <c r="AC37" s="262">
        <f>ROUNDDOWN(AC9/2,0)</f>
        <v>5</v>
      </c>
      <c r="AE37" s="78" t="s">
        <v>636</v>
      </c>
      <c r="AG37" s="73" t="s">
        <v>1971</v>
      </c>
    </row>
    <row r="38" spans="2:33" x14ac:dyDescent="0.25">
      <c r="B38" s="281" t="s">
        <v>585</v>
      </c>
      <c r="C38" s="282">
        <v>1</v>
      </c>
      <c r="D38" s="283">
        <v>-2</v>
      </c>
      <c r="E38" s="283">
        <v>2</v>
      </c>
      <c r="F38" s="283">
        <v>-1</v>
      </c>
      <c r="G38" s="284">
        <v>4</v>
      </c>
      <c r="H38" s="283">
        <v>160</v>
      </c>
      <c r="I38" s="283">
        <v>8</v>
      </c>
      <c r="J38" s="283">
        <v>20</v>
      </c>
      <c r="K38" s="283">
        <v>0</v>
      </c>
      <c r="L38" s="263">
        <v>0</v>
      </c>
      <c r="M38" s="283">
        <v>0</v>
      </c>
      <c r="N38" s="283">
        <v>0</v>
      </c>
      <c r="O38" s="283">
        <v>0</v>
      </c>
      <c r="P38" s="283">
        <v>0</v>
      </c>
      <c r="Q38" s="283">
        <v>0</v>
      </c>
      <c r="R38" s="283">
        <v>0</v>
      </c>
      <c r="S38" s="283">
        <v>0</v>
      </c>
      <c r="T38" s="283">
        <v>0</v>
      </c>
      <c r="U38" s="283">
        <v>0</v>
      </c>
      <c r="V38" s="283">
        <v>0</v>
      </c>
      <c r="W38" s="283">
        <v>0</v>
      </c>
      <c r="X38" s="263">
        <v>0</v>
      </c>
      <c r="Y38" s="294">
        <v>1</v>
      </c>
      <c r="Z38" s="63"/>
      <c r="AA38" s="380"/>
      <c r="AB38" s="266" t="s">
        <v>428</v>
      </c>
      <c r="AC38" s="263">
        <f>6+ROUNDDOWN(AC9/4,0)</f>
        <v>8</v>
      </c>
      <c r="AE38" s="78" t="s">
        <v>636</v>
      </c>
      <c r="AG38" s="73" t="s">
        <v>2152</v>
      </c>
    </row>
    <row r="39" spans="2:33" x14ac:dyDescent="0.25">
      <c r="B39" s="281" t="s">
        <v>623</v>
      </c>
      <c r="C39" s="282">
        <v>2</v>
      </c>
      <c r="D39" s="283">
        <v>1</v>
      </c>
      <c r="E39" s="283">
        <v>-1</v>
      </c>
      <c r="F39" s="283">
        <v>-2</v>
      </c>
      <c r="G39" s="284">
        <v>4</v>
      </c>
      <c r="H39" s="283">
        <v>220</v>
      </c>
      <c r="I39" s="283">
        <v>8</v>
      </c>
      <c r="J39" s="283">
        <v>20</v>
      </c>
      <c r="K39" s="283">
        <v>5</v>
      </c>
      <c r="L39" s="263">
        <v>0</v>
      </c>
      <c r="M39" s="291">
        <v>0</v>
      </c>
      <c r="N39" s="283">
        <v>0</v>
      </c>
      <c r="O39" s="283">
        <v>0</v>
      </c>
      <c r="P39" s="283">
        <v>0</v>
      </c>
      <c r="Q39" s="291">
        <v>1</v>
      </c>
      <c r="R39" s="283">
        <v>0</v>
      </c>
      <c r="S39" s="283">
        <v>0</v>
      </c>
      <c r="T39" s="283">
        <v>0</v>
      </c>
      <c r="U39" s="283">
        <v>0</v>
      </c>
      <c r="V39" s="283">
        <v>0</v>
      </c>
      <c r="W39" s="283">
        <v>0</v>
      </c>
      <c r="X39" s="263">
        <v>0</v>
      </c>
      <c r="Y39" s="294">
        <v>3</v>
      </c>
      <c r="Z39" s="63"/>
      <c r="AA39" s="380"/>
      <c r="AB39" s="266" t="s">
        <v>1969</v>
      </c>
      <c r="AC39" s="263">
        <f>ROUNDDOWN(AC9/2,0)</f>
        <v>5</v>
      </c>
      <c r="AE39" s="78" t="s">
        <v>636</v>
      </c>
      <c r="AG39" s="141" t="s">
        <v>1971</v>
      </c>
    </row>
    <row r="40" spans="2:33" x14ac:dyDescent="0.25">
      <c r="B40" s="281" t="s">
        <v>624</v>
      </c>
      <c r="C40" s="282">
        <v>1</v>
      </c>
      <c r="D40" s="283">
        <v>-3</v>
      </c>
      <c r="E40" s="283">
        <v>0</v>
      </c>
      <c r="F40" s="283">
        <v>2</v>
      </c>
      <c r="G40" s="284">
        <v>4</v>
      </c>
      <c r="H40" s="283">
        <v>160</v>
      </c>
      <c r="I40" s="283">
        <v>8</v>
      </c>
      <c r="J40" s="283">
        <v>20</v>
      </c>
      <c r="K40" s="283">
        <v>5</v>
      </c>
      <c r="L40" s="263">
        <v>0</v>
      </c>
      <c r="M40" s="291">
        <v>0</v>
      </c>
      <c r="N40" s="283">
        <v>0</v>
      </c>
      <c r="O40" s="283">
        <v>0</v>
      </c>
      <c r="P40" s="283">
        <v>0</v>
      </c>
      <c r="Q40" s="291">
        <v>0</v>
      </c>
      <c r="R40" s="283">
        <v>0</v>
      </c>
      <c r="S40" s="283">
        <v>0</v>
      </c>
      <c r="T40" s="283">
        <v>0</v>
      </c>
      <c r="U40" s="283">
        <v>0</v>
      </c>
      <c r="V40" s="283">
        <v>0</v>
      </c>
      <c r="W40" s="283">
        <v>0</v>
      </c>
      <c r="X40" s="263">
        <v>0</v>
      </c>
      <c r="Y40" s="294">
        <v>2</v>
      </c>
      <c r="Z40" s="63"/>
      <c r="AA40" s="380"/>
      <c r="AB40" s="266" t="s">
        <v>2097</v>
      </c>
      <c r="AC40" s="272">
        <f>IF(1.5-(AC9/2)*0.01&lt;0.5,0.5,1.5-(AC9/2)*0.01)</f>
        <v>1.45</v>
      </c>
      <c r="AE40" s="336" t="s">
        <v>2121</v>
      </c>
      <c r="AG40" s="73" t="s">
        <v>1972</v>
      </c>
    </row>
    <row r="41" spans="2:33" x14ac:dyDescent="0.25">
      <c r="B41" s="281" t="s">
        <v>625</v>
      </c>
      <c r="C41" s="282">
        <v>-2</v>
      </c>
      <c r="D41" s="283">
        <v>-1</v>
      </c>
      <c r="E41" s="283">
        <v>2</v>
      </c>
      <c r="F41" s="283">
        <v>1</v>
      </c>
      <c r="G41" s="284">
        <v>4</v>
      </c>
      <c r="H41" s="283">
        <v>160</v>
      </c>
      <c r="I41" s="283">
        <v>8</v>
      </c>
      <c r="J41" s="283">
        <v>20</v>
      </c>
      <c r="K41" s="283">
        <v>0</v>
      </c>
      <c r="L41" s="263">
        <v>0</v>
      </c>
      <c r="M41" s="291">
        <v>0</v>
      </c>
      <c r="N41" s="283">
        <v>0</v>
      </c>
      <c r="O41" s="283">
        <v>0</v>
      </c>
      <c r="P41" s="283">
        <v>0</v>
      </c>
      <c r="Q41" s="291">
        <v>0</v>
      </c>
      <c r="R41" s="283">
        <v>0</v>
      </c>
      <c r="S41" s="283">
        <v>0</v>
      </c>
      <c r="T41" s="283">
        <v>0</v>
      </c>
      <c r="U41" s="283">
        <v>0</v>
      </c>
      <c r="V41" s="283">
        <v>-1</v>
      </c>
      <c r="W41" s="283">
        <v>0</v>
      </c>
      <c r="X41" s="263">
        <v>0</v>
      </c>
      <c r="Y41" s="294">
        <v>1</v>
      </c>
      <c r="Z41" s="63"/>
      <c r="AA41" s="380"/>
      <c r="AB41" s="266" t="s">
        <v>1928</v>
      </c>
      <c r="AC41" s="263">
        <f>0-(5-AC9)</f>
        <v>5</v>
      </c>
      <c r="AE41" s="78" t="s">
        <v>636</v>
      </c>
      <c r="AG41" s="73" t="s">
        <v>1973</v>
      </c>
    </row>
    <row r="42" spans="2:33" x14ac:dyDescent="0.25">
      <c r="B42" s="281" t="s">
        <v>551</v>
      </c>
      <c r="C42" s="282">
        <v>-1</v>
      </c>
      <c r="D42" s="283">
        <v>-1</v>
      </c>
      <c r="E42" s="283">
        <v>0</v>
      </c>
      <c r="F42" s="283">
        <v>2</v>
      </c>
      <c r="G42" s="284">
        <v>4</v>
      </c>
      <c r="H42" s="283">
        <v>160</v>
      </c>
      <c r="I42" s="283">
        <v>8</v>
      </c>
      <c r="J42" s="283">
        <v>20</v>
      </c>
      <c r="K42" s="283">
        <v>0</v>
      </c>
      <c r="L42" s="263">
        <v>0</v>
      </c>
      <c r="M42" s="291">
        <v>0</v>
      </c>
      <c r="N42" s="283">
        <v>0</v>
      </c>
      <c r="O42" s="283">
        <v>0</v>
      </c>
      <c r="P42" s="283">
        <v>0</v>
      </c>
      <c r="Q42" s="291">
        <v>0</v>
      </c>
      <c r="R42" s="283">
        <v>0</v>
      </c>
      <c r="S42" s="283">
        <v>-1</v>
      </c>
      <c r="T42" s="283">
        <v>0</v>
      </c>
      <c r="U42" s="283">
        <v>0</v>
      </c>
      <c r="V42" s="283">
        <v>0</v>
      </c>
      <c r="W42" s="283">
        <v>0</v>
      </c>
      <c r="X42" s="263">
        <v>-1</v>
      </c>
      <c r="Y42" s="294">
        <v>2</v>
      </c>
      <c r="Z42" s="63"/>
      <c r="AA42" s="380"/>
      <c r="AB42" s="266" t="s">
        <v>1968</v>
      </c>
      <c r="AC42" s="271">
        <f>(AC9-5)*(1%-(AC9-5)*0.01%)+AC9*AC9*AC9*AC9*0.00000175%</f>
        <v>4.7675000000000002E-2</v>
      </c>
      <c r="AE42" s="78" t="s">
        <v>2136</v>
      </c>
      <c r="AG42" s="73" t="s">
        <v>2137</v>
      </c>
    </row>
    <row r="43" spans="2:33" x14ac:dyDescent="0.25">
      <c r="B43" s="281" t="s">
        <v>181</v>
      </c>
      <c r="C43" s="282">
        <v>-1</v>
      </c>
      <c r="D43" s="283">
        <v>0</v>
      </c>
      <c r="E43" s="283">
        <v>2</v>
      </c>
      <c r="F43" s="283">
        <v>-1</v>
      </c>
      <c r="G43" s="284">
        <v>4</v>
      </c>
      <c r="H43" s="283">
        <v>160</v>
      </c>
      <c r="I43" s="283">
        <v>8</v>
      </c>
      <c r="J43" s="283">
        <v>20</v>
      </c>
      <c r="K43" s="283">
        <v>0</v>
      </c>
      <c r="L43" s="263">
        <v>0</v>
      </c>
      <c r="M43" s="291">
        <v>0</v>
      </c>
      <c r="N43" s="283">
        <v>0</v>
      </c>
      <c r="O43" s="283">
        <v>0</v>
      </c>
      <c r="P43" s="283">
        <v>0</v>
      </c>
      <c r="Q43" s="291">
        <v>0</v>
      </c>
      <c r="R43" s="283">
        <v>0</v>
      </c>
      <c r="S43" s="283">
        <v>0</v>
      </c>
      <c r="T43" s="283">
        <v>0</v>
      </c>
      <c r="U43" s="283">
        <v>0</v>
      </c>
      <c r="V43" s="283">
        <v>0</v>
      </c>
      <c r="W43" s="283">
        <v>0</v>
      </c>
      <c r="X43" s="263">
        <v>0</v>
      </c>
      <c r="Y43" s="294">
        <v>1</v>
      </c>
      <c r="Z43" s="63"/>
      <c r="AA43" s="380"/>
      <c r="AB43" s="266" t="s">
        <v>1439</v>
      </c>
      <c r="AC43" s="263">
        <f>IF(5+AC9&gt;19,19,5+AC9)</f>
        <v>15</v>
      </c>
      <c r="AE43" s="78" t="s">
        <v>2116</v>
      </c>
      <c r="AG43" s="73" t="s">
        <v>2104</v>
      </c>
    </row>
    <row r="44" spans="2:33" x14ac:dyDescent="0.25">
      <c r="B44" s="281" t="s">
        <v>626</v>
      </c>
      <c r="C44" s="282">
        <v>-1</v>
      </c>
      <c r="D44" s="283">
        <v>2</v>
      </c>
      <c r="E44" s="283">
        <v>0</v>
      </c>
      <c r="F44" s="283">
        <v>-1</v>
      </c>
      <c r="G44" s="284">
        <v>4</v>
      </c>
      <c r="H44" s="283">
        <v>200</v>
      </c>
      <c r="I44" s="283">
        <v>8</v>
      </c>
      <c r="J44" s="283">
        <v>20</v>
      </c>
      <c r="K44" s="283">
        <v>5</v>
      </c>
      <c r="L44" s="263">
        <v>0</v>
      </c>
      <c r="M44" s="291">
        <v>0</v>
      </c>
      <c r="N44" s="283">
        <v>0</v>
      </c>
      <c r="O44" s="283">
        <v>0</v>
      </c>
      <c r="P44" s="283">
        <v>0</v>
      </c>
      <c r="Q44" s="291">
        <v>3</v>
      </c>
      <c r="R44" s="283">
        <v>0</v>
      </c>
      <c r="S44" s="283">
        <v>-1</v>
      </c>
      <c r="T44" s="283">
        <v>0</v>
      </c>
      <c r="U44" s="283">
        <v>0</v>
      </c>
      <c r="V44" s="283">
        <v>0</v>
      </c>
      <c r="W44" s="283">
        <v>0</v>
      </c>
      <c r="X44" s="263">
        <v>-1</v>
      </c>
      <c r="Y44" s="294">
        <v>3</v>
      </c>
      <c r="Z44" s="63"/>
      <c r="AA44" s="381"/>
      <c r="AB44" s="269" t="s">
        <v>2015</v>
      </c>
      <c r="AC44" s="270">
        <f>IF(1+ROUNDDOWN(AC9/4,0)&gt;8,8,1+ROUNDDOWN(AC9/4,0))</f>
        <v>3</v>
      </c>
      <c r="AE44" s="78" t="s">
        <v>2117</v>
      </c>
      <c r="AG44" s="73" t="s">
        <v>2122</v>
      </c>
    </row>
    <row r="45" spans="2:33" x14ac:dyDescent="0.25">
      <c r="B45" s="281" t="s">
        <v>627</v>
      </c>
      <c r="C45" s="282">
        <v>0</v>
      </c>
      <c r="D45" s="283">
        <v>0</v>
      </c>
      <c r="E45" s="283">
        <v>0</v>
      </c>
      <c r="F45" s="283">
        <v>0</v>
      </c>
      <c r="G45" s="284">
        <v>4</v>
      </c>
      <c r="H45" s="283">
        <v>180</v>
      </c>
      <c r="I45" s="283">
        <v>8</v>
      </c>
      <c r="J45" s="283">
        <v>20</v>
      </c>
      <c r="K45" s="283">
        <v>0</v>
      </c>
      <c r="L45" s="263">
        <v>0</v>
      </c>
      <c r="M45" s="291">
        <v>0</v>
      </c>
      <c r="N45" s="283">
        <v>0</v>
      </c>
      <c r="O45" s="283">
        <v>0</v>
      </c>
      <c r="P45" s="283">
        <v>0</v>
      </c>
      <c r="Q45" s="291">
        <v>0</v>
      </c>
      <c r="R45" s="283">
        <v>0</v>
      </c>
      <c r="S45" s="283">
        <v>0</v>
      </c>
      <c r="T45" s="283">
        <v>0</v>
      </c>
      <c r="U45" s="283">
        <v>0</v>
      </c>
      <c r="V45" s="283">
        <v>0</v>
      </c>
      <c r="W45" s="283">
        <v>0</v>
      </c>
      <c r="X45" s="263">
        <v>0</v>
      </c>
      <c r="Y45" s="294">
        <v>2</v>
      </c>
      <c r="Z45" s="63"/>
      <c r="AA45" s="63"/>
      <c r="AB45" s="297" t="s">
        <v>539</v>
      </c>
      <c r="AC45" s="298">
        <f>AC21*4%</f>
        <v>0.2</v>
      </c>
      <c r="AE45" s="78" t="s">
        <v>636</v>
      </c>
      <c r="AG45" s="73" t="s">
        <v>2024</v>
      </c>
    </row>
    <row r="46" spans="2:33" ht="15.75" thickBot="1" x14ac:dyDescent="0.3">
      <c r="B46" s="286" t="s">
        <v>550</v>
      </c>
      <c r="C46" s="287">
        <v>2</v>
      </c>
      <c r="D46" s="288">
        <v>0</v>
      </c>
      <c r="E46" s="288">
        <v>-2</v>
      </c>
      <c r="F46" s="288">
        <v>0</v>
      </c>
      <c r="G46" s="289">
        <v>4</v>
      </c>
      <c r="H46" s="288">
        <v>240</v>
      </c>
      <c r="I46" s="288">
        <v>8</v>
      </c>
      <c r="J46" s="288">
        <v>20</v>
      </c>
      <c r="K46" s="288">
        <v>10</v>
      </c>
      <c r="L46" s="290">
        <v>0</v>
      </c>
      <c r="M46" s="288">
        <v>3</v>
      </c>
      <c r="N46" s="288">
        <v>-1</v>
      </c>
      <c r="O46" s="288">
        <v>0</v>
      </c>
      <c r="P46" s="288">
        <v>-1</v>
      </c>
      <c r="Q46" s="288">
        <v>0</v>
      </c>
      <c r="R46" s="288">
        <v>0</v>
      </c>
      <c r="S46" s="288">
        <v>0</v>
      </c>
      <c r="T46" s="288">
        <v>0</v>
      </c>
      <c r="U46" s="288">
        <v>0</v>
      </c>
      <c r="V46" s="288">
        <v>0</v>
      </c>
      <c r="W46" s="288">
        <v>0</v>
      </c>
      <c r="X46" s="290">
        <v>0</v>
      </c>
      <c r="Y46" s="295">
        <v>4</v>
      </c>
      <c r="Z46" s="63"/>
      <c r="AA46" s="63"/>
    </row>
  </sheetData>
  <mergeCells count="5">
    <mergeCell ref="AA28:AA32"/>
    <mergeCell ref="AA33:AA36"/>
    <mergeCell ref="AA37:AA44"/>
    <mergeCell ref="AE5:AF5"/>
    <mergeCell ref="AA24:AA27"/>
  </mergeCells>
  <conditionalFormatting sqref="H19:H46">
    <cfRule type="colorScale" priority="4">
      <colorScale>
        <cfvo type="min"/>
        <cfvo type="percentile" val="50"/>
        <cfvo type="max"/>
        <color rgb="FFF8696B"/>
        <color rgb="FFFFEB84"/>
        <color rgb="FF63BE7B"/>
      </colorScale>
    </cfRule>
  </conditionalFormatting>
  <conditionalFormatting sqref="K19:K46">
    <cfRule type="colorScale" priority="3">
      <colorScale>
        <cfvo type="min"/>
        <cfvo type="percentile" val="50"/>
        <cfvo type="max"/>
        <color rgb="FFF8696B"/>
        <color rgb="FFFFEB84"/>
        <color rgb="FF63BE7B"/>
      </colorScale>
    </cfRule>
  </conditionalFormatting>
  <conditionalFormatting sqref="L19:L46">
    <cfRule type="colorScale" priority="2">
      <colorScale>
        <cfvo type="min"/>
        <cfvo type="percentile" val="50"/>
        <cfvo type="max"/>
        <color rgb="FFF8696B"/>
        <color rgb="FFFFEB84"/>
        <color rgb="FF63BE7B"/>
      </colorScale>
    </cfRule>
  </conditionalFormatting>
  <conditionalFormatting sqref="Y19:Y46">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J106"/>
  <sheetViews>
    <sheetView showGridLines="0" workbookViewId="0">
      <pane ySplit="5" topLeftCell="A6" activePane="bottomLeft" state="frozen"/>
      <selection pane="bottomLeft" activeCell="O19" sqref="O19"/>
    </sheetView>
  </sheetViews>
  <sheetFormatPr defaultRowHeight="15" x14ac:dyDescent="0.25"/>
  <cols>
    <col min="1" max="1" width="2.85546875" customWidth="1"/>
    <col min="2" max="2" width="3.28515625" customWidth="1"/>
    <col min="3" max="3" width="17.85546875" bestFit="1" customWidth="1"/>
    <col min="4" max="4" width="4" customWidth="1"/>
    <col min="5" max="5" width="64.42578125" bestFit="1" customWidth="1"/>
    <col min="6" max="51" width="3.28515625" customWidth="1"/>
    <col min="52" max="52" width="12.28515625" bestFit="1" customWidth="1"/>
    <col min="53" max="53" width="15.5703125" bestFit="1" customWidth="1"/>
    <col min="54" max="54" width="3.7109375" bestFit="1" customWidth="1"/>
    <col min="55" max="55" width="12.85546875" bestFit="1" customWidth="1"/>
    <col min="56" max="56" width="3.7109375" bestFit="1" customWidth="1"/>
    <col min="57" max="57" width="14.7109375" bestFit="1" customWidth="1"/>
    <col min="58" max="58" width="3.7109375" bestFit="1" customWidth="1"/>
    <col min="59" max="59" width="15.5703125" bestFit="1" customWidth="1"/>
    <col min="60" max="60" width="4" bestFit="1" customWidth="1"/>
    <col min="61" max="61" width="17.85546875" bestFit="1" customWidth="1"/>
    <col min="62" max="62" width="3.7109375" bestFit="1" customWidth="1"/>
    <col min="63" max="63" width="17.85546875" bestFit="1" customWidth="1"/>
    <col min="64" max="64" width="3.7109375" bestFit="1" customWidth="1"/>
  </cols>
  <sheetData>
    <row r="2" spans="2:62" x14ac:dyDescent="0.25">
      <c r="D2" s="261" t="s">
        <v>2063</v>
      </c>
      <c r="E2" s="247" t="s">
        <v>1</v>
      </c>
    </row>
    <row r="3" spans="2:62" x14ac:dyDescent="0.25">
      <c r="D3" s="261" t="s">
        <v>2062</v>
      </c>
      <c r="E3" s="247" t="s">
        <v>551</v>
      </c>
    </row>
    <row r="4" spans="2:62" ht="15.75" thickBot="1" x14ac:dyDescent="0.3"/>
    <row r="5" spans="2:62" ht="75" customHeight="1" thickBot="1" x14ac:dyDescent="0.3">
      <c r="B5" s="328" t="s">
        <v>2064</v>
      </c>
      <c r="C5" s="326" t="s">
        <v>661</v>
      </c>
      <c r="D5" s="325" t="s">
        <v>631</v>
      </c>
      <c r="E5" s="327" t="s">
        <v>795</v>
      </c>
      <c r="F5" s="319" t="s">
        <v>0</v>
      </c>
      <c r="G5" s="320" t="s">
        <v>1</v>
      </c>
      <c r="H5" s="320" t="s">
        <v>2</v>
      </c>
      <c r="I5" s="320" t="s">
        <v>366</v>
      </c>
      <c r="J5" s="320" t="s">
        <v>3</v>
      </c>
      <c r="K5" s="320" t="s">
        <v>4</v>
      </c>
      <c r="L5" s="320" t="s">
        <v>5</v>
      </c>
      <c r="M5" s="320" t="s">
        <v>6</v>
      </c>
      <c r="N5" s="320" t="s">
        <v>222</v>
      </c>
      <c r="O5" s="320" t="s">
        <v>7</v>
      </c>
      <c r="P5" s="321" t="s">
        <v>8</v>
      </c>
      <c r="Q5" s="320" t="s">
        <v>9</v>
      </c>
      <c r="R5" s="320" t="s">
        <v>10</v>
      </c>
      <c r="S5" s="320" t="s">
        <v>11</v>
      </c>
      <c r="T5" s="320" t="s">
        <v>400</v>
      </c>
      <c r="U5" s="322" t="s">
        <v>12</v>
      </c>
      <c r="V5" s="319" t="s">
        <v>606</v>
      </c>
      <c r="W5" s="320" t="s">
        <v>607</v>
      </c>
      <c r="X5" s="320" t="s">
        <v>283</v>
      </c>
      <c r="Y5" s="320" t="s">
        <v>608</v>
      </c>
      <c r="Z5" s="320" t="s">
        <v>609</v>
      </c>
      <c r="AA5" s="320" t="s">
        <v>610</v>
      </c>
      <c r="AB5" s="320" t="s">
        <v>611</v>
      </c>
      <c r="AC5" s="320" t="s">
        <v>612</v>
      </c>
      <c r="AD5" s="320" t="s">
        <v>613</v>
      </c>
      <c r="AE5" s="320" t="s">
        <v>121</v>
      </c>
      <c r="AF5" s="320" t="s">
        <v>614</v>
      </c>
      <c r="AG5" s="320" t="s">
        <v>615</v>
      </c>
      <c r="AH5" s="320" t="s">
        <v>616</v>
      </c>
      <c r="AI5" s="320" t="s">
        <v>617</v>
      </c>
      <c r="AJ5" s="320" t="s">
        <v>618</v>
      </c>
      <c r="AK5" s="320" t="s">
        <v>619</v>
      </c>
      <c r="AL5" s="320" t="s">
        <v>620</v>
      </c>
      <c r="AM5" s="320" t="s">
        <v>621</v>
      </c>
      <c r="AN5" s="320" t="s">
        <v>622</v>
      </c>
      <c r="AO5" s="320" t="s">
        <v>585</v>
      </c>
      <c r="AP5" s="320" t="s">
        <v>623</v>
      </c>
      <c r="AQ5" s="320" t="s">
        <v>624</v>
      </c>
      <c r="AR5" s="320" t="s">
        <v>625</v>
      </c>
      <c r="AS5" s="320" t="s">
        <v>551</v>
      </c>
      <c r="AT5" s="320" t="s">
        <v>181</v>
      </c>
      <c r="AU5" s="320" t="s">
        <v>626</v>
      </c>
      <c r="AV5" s="320" t="s">
        <v>627</v>
      </c>
      <c r="AW5" s="323" t="s">
        <v>550</v>
      </c>
      <c r="AZ5" s="81"/>
      <c r="BA5" s="81" t="s">
        <v>806</v>
      </c>
      <c r="BB5" s="82" t="s">
        <v>631</v>
      </c>
      <c r="BC5" s="81" t="s">
        <v>806</v>
      </c>
      <c r="BD5" s="82" t="s">
        <v>631</v>
      </c>
      <c r="BE5" s="81" t="s">
        <v>806</v>
      </c>
      <c r="BF5" s="82" t="s">
        <v>631</v>
      </c>
      <c r="BG5" s="81" t="s">
        <v>806</v>
      </c>
      <c r="BH5" s="82" t="s">
        <v>631</v>
      </c>
      <c r="BI5" s="81" t="s">
        <v>806</v>
      </c>
      <c r="BJ5" s="82" t="s">
        <v>631</v>
      </c>
    </row>
    <row r="6" spans="2:62" ht="15.75" thickBot="1" x14ac:dyDescent="0.3">
      <c r="B6" s="324" t="str">
        <f t="shared" ref="B6:B37" si="0">IF(OR(INDEX($F6:$U6,0,MATCH($E$2,$F$5:$U$5,0))="■",INDEX($V6:$AW6,0,MATCH($E$3,$V$5:$AW$5,0))="■"),"X","")</f>
        <v>X</v>
      </c>
      <c r="C6" s="96" t="s">
        <v>548</v>
      </c>
      <c r="D6" s="95">
        <v>1</v>
      </c>
      <c r="E6" s="248" t="s">
        <v>656</v>
      </c>
      <c r="F6" s="92" t="s">
        <v>823</v>
      </c>
      <c r="G6" s="83" t="s">
        <v>823</v>
      </c>
      <c r="H6" s="83" t="s">
        <v>823</v>
      </c>
      <c r="I6" s="83" t="s">
        <v>823</v>
      </c>
      <c r="J6" s="83" t="s">
        <v>823</v>
      </c>
      <c r="K6" s="83" t="s">
        <v>823</v>
      </c>
      <c r="L6" s="83" t="s">
        <v>823</v>
      </c>
      <c r="M6" s="83" t="s">
        <v>823</v>
      </c>
      <c r="N6" s="83" t="s">
        <v>823</v>
      </c>
      <c r="O6" s="83" t="s">
        <v>823</v>
      </c>
      <c r="P6" s="83" t="s">
        <v>823</v>
      </c>
      <c r="Q6" s="83" t="s">
        <v>823</v>
      </c>
      <c r="R6" s="83" t="s">
        <v>823</v>
      </c>
      <c r="S6" s="83" t="s">
        <v>823</v>
      </c>
      <c r="T6" s="83" t="s">
        <v>823</v>
      </c>
      <c r="U6" s="84" t="s">
        <v>823</v>
      </c>
      <c r="V6" s="66" t="s">
        <v>807</v>
      </c>
      <c r="W6" s="67" t="s">
        <v>823</v>
      </c>
      <c r="X6" s="67" t="s">
        <v>823</v>
      </c>
      <c r="Y6" s="67" t="s">
        <v>823</v>
      </c>
      <c r="Z6" s="67" t="s">
        <v>823</v>
      </c>
      <c r="AA6" s="67" t="s">
        <v>823</v>
      </c>
      <c r="AB6" s="67" t="s">
        <v>823</v>
      </c>
      <c r="AC6" s="67" t="s">
        <v>807</v>
      </c>
      <c r="AD6" s="67" t="s">
        <v>823</v>
      </c>
      <c r="AE6" s="67" t="s">
        <v>807</v>
      </c>
      <c r="AF6" s="67" t="s">
        <v>823</v>
      </c>
      <c r="AG6" s="67"/>
      <c r="AH6" s="67" t="s">
        <v>807</v>
      </c>
      <c r="AI6" s="67" t="s">
        <v>807</v>
      </c>
      <c r="AJ6" s="67" t="s">
        <v>823</v>
      </c>
      <c r="AK6" s="67" t="s">
        <v>823</v>
      </c>
      <c r="AL6" s="67" t="s">
        <v>807</v>
      </c>
      <c r="AM6" s="67" t="s">
        <v>823</v>
      </c>
      <c r="AN6" s="67"/>
      <c r="AO6" s="67" t="s">
        <v>807</v>
      </c>
      <c r="AP6" s="67" t="s">
        <v>823</v>
      </c>
      <c r="AQ6" s="67" t="s">
        <v>807</v>
      </c>
      <c r="AR6" s="67" t="s">
        <v>807</v>
      </c>
      <c r="AS6" s="67" t="s">
        <v>807</v>
      </c>
      <c r="AT6" s="67" t="s">
        <v>807</v>
      </c>
      <c r="AU6" s="67" t="s">
        <v>823</v>
      </c>
      <c r="AV6" s="67" t="s">
        <v>823</v>
      </c>
      <c r="AW6" s="68" t="s">
        <v>823</v>
      </c>
      <c r="AY6" s="383" t="s">
        <v>605</v>
      </c>
      <c r="AZ6" s="329" t="s">
        <v>0</v>
      </c>
      <c r="BA6" s="99" t="s">
        <v>720</v>
      </c>
      <c r="BB6" s="100">
        <f t="shared" ref="BB6:BB49" si="1">INDEX($D$6:$D$105, MATCH(BA6,$C$6:$C$105,0))</f>
        <v>66</v>
      </c>
      <c r="BC6" s="99" t="s">
        <v>753</v>
      </c>
      <c r="BD6" s="100">
        <f t="shared" ref="BD6:BD23" si="2">INDEX($D$6:$D$105, MATCH(BC6,$C$6:$C$105,0))</f>
        <v>43</v>
      </c>
      <c r="BE6" s="99" t="s">
        <v>758</v>
      </c>
      <c r="BF6" s="100">
        <f t="shared" ref="BF6:BF49" si="3">INDEX($D$6:$D$105, MATCH(BE6,$C$6:$C$105,0))</f>
        <v>27</v>
      </c>
      <c r="BG6" s="99" t="s">
        <v>721</v>
      </c>
      <c r="BH6" s="100">
        <f t="shared" ref="BH6:BH49" si="4">INDEX($D$6:$D$105, MATCH(BG6,$C$6:$C$105,0))</f>
        <v>7</v>
      </c>
      <c r="BI6" s="99" t="s">
        <v>752</v>
      </c>
      <c r="BJ6" s="101">
        <f t="shared" ref="BJ6:BJ49" si="5">INDEX($D$6:$D$105, MATCH(BI6,$C$6:$C$105,0))</f>
        <v>93</v>
      </c>
    </row>
    <row r="7" spans="2:62" ht="15.75" thickBot="1" x14ac:dyDescent="0.3">
      <c r="B7" s="324" t="str">
        <f t="shared" si="0"/>
        <v>X</v>
      </c>
      <c r="C7" s="96" t="s">
        <v>536</v>
      </c>
      <c r="D7" s="95">
        <v>2</v>
      </c>
      <c r="E7" s="248" t="s">
        <v>751</v>
      </c>
      <c r="F7" s="93" t="s">
        <v>823</v>
      </c>
      <c r="G7" s="85" t="s">
        <v>807</v>
      </c>
      <c r="H7" s="85" t="s">
        <v>823</v>
      </c>
      <c r="I7" s="85" t="s">
        <v>823</v>
      </c>
      <c r="J7" s="85" t="s">
        <v>823</v>
      </c>
      <c r="K7" s="85" t="s">
        <v>823</v>
      </c>
      <c r="L7" s="85" t="s">
        <v>823</v>
      </c>
      <c r="M7" s="85" t="s">
        <v>823</v>
      </c>
      <c r="N7" s="85" t="s">
        <v>823</v>
      </c>
      <c r="O7" s="85" t="s">
        <v>807</v>
      </c>
      <c r="P7" s="85" t="s">
        <v>823</v>
      </c>
      <c r="Q7" s="85" t="s">
        <v>823</v>
      </c>
      <c r="R7" s="85" t="s">
        <v>823</v>
      </c>
      <c r="S7" s="85" t="s">
        <v>823</v>
      </c>
      <c r="T7" s="85" t="s">
        <v>823</v>
      </c>
      <c r="U7" s="86" t="s">
        <v>823</v>
      </c>
      <c r="V7" s="69" t="s">
        <v>823</v>
      </c>
      <c r="W7" s="64" t="s">
        <v>823</v>
      </c>
      <c r="X7" s="64" t="s">
        <v>823</v>
      </c>
      <c r="Y7" s="64" t="s">
        <v>823</v>
      </c>
      <c r="Z7" s="64" t="s">
        <v>823</v>
      </c>
      <c r="AA7" s="64" t="s">
        <v>823</v>
      </c>
      <c r="AB7" s="64" t="s">
        <v>823</v>
      </c>
      <c r="AC7" s="64" t="s">
        <v>823</v>
      </c>
      <c r="AD7" s="64" t="s">
        <v>823</v>
      </c>
      <c r="AE7" s="64" t="s">
        <v>823</v>
      </c>
      <c r="AF7" s="64" t="s">
        <v>807</v>
      </c>
      <c r="AG7" s="64" t="s">
        <v>823</v>
      </c>
      <c r="AH7" s="64" t="s">
        <v>823</v>
      </c>
      <c r="AI7" s="64" t="s">
        <v>823</v>
      </c>
      <c r="AJ7" s="64" t="s">
        <v>823</v>
      </c>
      <c r="AK7" s="64" t="s">
        <v>823</v>
      </c>
      <c r="AL7" s="64" t="s">
        <v>823</v>
      </c>
      <c r="AM7" s="64" t="s">
        <v>823</v>
      </c>
      <c r="AN7" s="64" t="s">
        <v>823</v>
      </c>
      <c r="AO7" s="64" t="s">
        <v>807</v>
      </c>
      <c r="AP7" s="64" t="s">
        <v>823</v>
      </c>
      <c r="AQ7" s="64" t="s">
        <v>823</v>
      </c>
      <c r="AR7" s="64" t="s">
        <v>823</v>
      </c>
      <c r="AS7" s="64" t="s">
        <v>823</v>
      </c>
      <c r="AT7" s="64" t="s">
        <v>823</v>
      </c>
      <c r="AU7" s="64" t="s">
        <v>823</v>
      </c>
      <c r="AV7" s="64" t="s">
        <v>823</v>
      </c>
      <c r="AW7" s="65" t="s">
        <v>823</v>
      </c>
      <c r="AY7" s="383"/>
      <c r="AZ7" s="330" t="s">
        <v>1</v>
      </c>
      <c r="BA7" s="77" t="s">
        <v>676</v>
      </c>
      <c r="BB7" s="78">
        <f t="shared" si="1"/>
        <v>59</v>
      </c>
      <c r="BC7" s="77" t="s">
        <v>537</v>
      </c>
      <c r="BD7" s="78">
        <f t="shared" si="2"/>
        <v>15</v>
      </c>
      <c r="BE7" s="77" t="s">
        <v>538</v>
      </c>
      <c r="BF7" s="78">
        <f t="shared" si="3"/>
        <v>4</v>
      </c>
      <c r="BG7" s="77" t="s">
        <v>536</v>
      </c>
      <c r="BH7" s="78">
        <f t="shared" si="4"/>
        <v>2</v>
      </c>
      <c r="BI7" s="77" t="s">
        <v>726</v>
      </c>
      <c r="BJ7" s="102">
        <f t="shared" si="5"/>
        <v>8</v>
      </c>
    </row>
    <row r="8" spans="2:62" ht="15.75" thickBot="1" x14ac:dyDescent="0.3">
      <c r="B8" s="324" t="str">
        <f t="shared" si="0"/>
        <v/>
      </c>
      <c r="C8" s="96" t="s">
        <v>573</v>
      </c>
      <c r="D8" s="95">
        <v>3</v>
      </c>
      <c r="E8" s="248" t="s">
        <v>1913</v>
      </c>
      <c r="F8" s="93" t="s">
        <v>823</v>
      </c>
      <c r="G8" s="85" t="s">
        <v>823</v>
      </c>
      <c r="H8" s="85" t="s">
        <v>823</v>
      </c>
      <c r="I8" s="85" t="s">
        <v>823</v>
      </c>
      <c r="J8" s="85" t="s">
        <v>823</v>
      </c>
      <c r="K8" s="85" t="s">
        <v>823</v>
      </c>
      <c r="L8" s="85" t="s">
        <v>807</v>
      </c>
      <c r="M8" s="85" t="s">
        <v>807</v>
      </c>
      <c r="N8" s="85" t="s">
        <v>823</v>
      </c>
      <c r="O8" s="85" t="s">
        <v>823</v>
      </c>
      <c r="P8" s="85" t="s">
        <v>823</v>
      </c>
      <c r="Q8" s="85" t="s">
        <v>823</v>
      </c>
      <c r="R8" s="85" t="s">
        <v>823</v>
      </c>
      <c r="S8" s="85" t="s">
        <v>823</v>
      </c>
      <c r="T8" s="85" t="s">
        <v>823</v>
      </c>
      <c r="U8" s="86" t="s">
        <v>823</v>
      </c>
      <c r="V8" s="69" t="s">
        <v>807</v>
      </c>
      <c r="W8" s="64" t="s">
        <v>823</v>
      </c>
      <c r="X8" s="64" t="s">
        <v>823</v>
      </c>
      <c r="Y8" s="64" t="s">
        <v>823</v>
      </c>
      <c r="Z8" s="64" t="s">
        <v>823</v>
      </c>
      <c r="AA8" s="64" t="s">
        <v>823</v>
      </c>
      <c r="AB8" s="64" t="s">
        <v>823</v>
      </c>
      <c r="AC8" s="64" t="s">
        <v>823</v>
      </c>
      <c r="AD8" s="64" t="s">
        <v>823</v>
      </c>
      <c r="AE8" s="64" t="s">
        <v>823</v>
      </c>
      <c r="AF8" s="64" t="s">
        <v>823</v>
      </c>
      <c r="AG8" s="64" t="s">
        <v>823</v>
      </c>
      <c r="AH8" s="64" t="s">
        <v>823</v>
      </c>
      <c r="AI8" s="64" t="s">
        <v>823</v>
      </c>
      <c r="AJ8" s="64" t="s">
        <v>823</v>
      </c>
      <c r="AK8" s="64" t="s">
        <v>823</v>
      </c>
      <c r="AL8" s="64" t="s">
        <v>823</v>
      </c>
      <c r="AM8" s="64" t="s">
        <v>823</v>
      </c>
      <c r="AN8" s="64" t="s">
        <v>823</v>
      </c>
      <c r="AO8" s="64" t="s">
        <v>823</v>
      </c>
      <c r="AP8" s="64" t="s">
        <v>823</v>
      </c>
      <c r="AQ8" s="64" t="s">
        <v>823</v>
      </c>
      <c r="AR8" s="64" t="s">
        <v>807</v>
      </c>
      <c r="AS8" s="64" t="s">
        <v>823</v>
      </c>
      <c r="AT8" s="64" t="s">
        <v>823</v>
      </c>
      <c r="AU8" s="64" t="s">
        <v>823</v>
      </c>
      <c r="AV8" s="64" t="s">
        <v>823</v>
      </c>
      <c r="AW8" s="65" t="s">
        <v>823</v>
      </c>
      <c r="AY8" s="383"/>
      <c r="AZ8" s="330" t="s">
        <v>2</v>
      </c>
      <c r="BA8" s="77" t="s">
        <v>767</v>
      </c>
      <c r="BB8" s="78">
        <f t="shared" si="1"/>
        <v>70</v>
      </c>
      <c r="BC8" s="77" t="s">
        <v>57</v>
      </c>
      <c r="BD8" s="78">
        <f t="shared" si="2"/>
        <v>95</v>
      </c>
      <c r="BE8" s="77" t="s">
        <v>670</v>
      </c>
      <c r="BF8" s="78">
        <f t="shared" si="3"/>
        <v>16</v>
      </c>
      <c r="BG8" s="77" t="s">
        <v>710</v>
      </c>
      <c r="BH8" s="78">
        <f t="shared" si="4"/>
        <v>83</v>
      </c>
      <c r="BI8" s="79" t="s">
        <v>544</v>
      </c>
      <c r="BJ8" s="102">
        <f t="shared" si="5"/>
        <v>25</v>
      </c>
    </row>
    <row r="9" spans="2:62" ht="15.75" thickBot="1" x14ac:dyDescent="0.3">
      <c r="B9" s="324" t="str">
        <f t="shared" si="0"/>
        <v>X</v>
      </c>
      <c r="C9" s="96" t="s">
        <v>538</v>
      </c>
      <c r="D9" s="95">
        <v>4</v>
      </c>
      <c r="E9" s="248" t="s">
        <v>1911</v>
      </c>
      <c r="F9" s="93" t="s">
        <v>823</v>
      </c>
      <c r="G9" s="85" t="s">
        <v>807</v>
      </c>
      <c r="H9" s="85" t="s">
        <v>823</v>
      </c>
      <c r="I9" s="85" t="s">
        <v>823</v>
      </c>
      <c r="J9" s="85" t="s">
        <v>823</v>
      </c>
      <c r="K9" s="85" t="s">
        <v>823</v>
      </c>
      <c r="L9" s="85" t="s">
        <v>823</v>
      </c>
      <c r="M9" s="85" t="s">
        <v>823</v>
      </c>
      <c r="N9" s="85" t="s">
        <v>823</v>
      </c>
      <c r="O9" s="85" t="s">
        <v>823</v>
      </c>
      <c r="P9" s="85" t="s">
        <v>823</v>
      </c>
      <c r="Q9" s="85" t="s">
        <v>823</v>
      </c>
      <c r="R9" s="85" t="s">
        <v>823</v>
      </c>
      <c r="S9" s="85" t="s">
        <v>823</v>
      </c>
      <c r="T9" s="85" t="s">
        <v>823</v>
      </c>
      <c r="U9" s="86" t="s">
        <v>823</v>
      </c>
      <c r="V9" s="69" t="s">
        <v>823</v>
      </c>
      <c r="W9" s="64" t="s">
        <v>823</v>
      </c>
      <c r="X9" s="64" t="s">
        <v>823</v>
      </c>
      <c r="Y9" s="64" t="s">
        <v>823</v>
      </c>
      <c r="Z9" s="64" t="s">
        <v>823</v>
      </c>
      <c r="AA9" s="64" t="s">
        <v>823</v>
      </c>
      <c r="AB9" s="64" t="s">
        <v>823</v>
      </c>
      <c r="AC9" s="64" t="s">
        <v>823</v>
      </c>
      <c r="AD9" s="64" t="s">
        <v>823</v>
      </c>
      <c r="AE9" s="64" t="s">
        <v>823</v>
      </c>
      <c r="AF9" s="64" t="s">
        <v>823</v>
      </c>
      <c r="AG9" s="64" t="s">
        <v>807</v>
      </c>
      <c r="AH9" s="64" t="s">
        <v>823</v>
      </c>
      <c r="AI9" s="64" t="s">
        <v>823</v>
      </c>
      <c r="AJ9" s="64" t="s">
        <v>823</v>
      </c>
      <c r="AK9" s="64" t="s">
        <v>823</v>
      </c>
      <c r="AL9" s="64" t="s">
        <v>823</v>
      </c>
      <c r="AM9" s="64" t="s">
        <v>823</v>
      </c>
      <c r="AN9" s="64" t="s">
        <v>823</v>
      </c>
      <c r="AO9" s="64" t="s">
        <v>823</v>
      </c>
      <c r="AP9" s="64" t="s">
        <v>823</v>
      </c>
      <c r="AQ9" s="64" t="s">
        <v>823</v>
      </c>
      <c r="AR9" s="64" t="s">
        <v>823</v>
      </c>
      <c r="AS9" s="64" t="s">
        <v>823</v>
      </c>
      <c r="AT9" s="64" t="s">
        <v>823</v>
      </c>
      <c r="AU9" s="64" t="s">
        <v>823</v>
      </c>
      <c r="AV9" s="64" t="s">
        <v>823</v>
      </c>
      <c r="AW9" s="65" t="s">
        <v>807</v>
      </c>
      <c r="AY9" s="383"/>
      <c r="AZ9" s="330" t="s">
        <v>366</v>
      </c>
      <c r="BA9" s="77" t="s">
        <v>678</v>
      </c>
      <c r="BB9" s="78">
        <f t="shared" si="1"/>
        <v>63</v>
      </c>
      <c r="BC9" s="77" t="s">
        <v>574</v>
      </c>
      <c r="BD9" s="78">
        <f t="shared" si="2"/>
        <v>30</v>
      </c>
      <c r="BE9" s="77" t="s">
        <v>679</v>
      </c>
      <c r="BF9" s="78">
        <f t="shared" si="3"/>
        <v>99</v>
      </c>
      <c r="BG9" s="77" t="s">
        <v>779</v>
      </c>
      <c r="BH9" s="78">
        <f t="shared" si="4"/>
        <v>21</v>
      </c>
      <c r="BI9" s="77" t="s">
        <v>283</v>
      </c>
      <c r="BJ9" s="102">
        <f t="shared" si="5"/>
        <v>12</v>
      </c>
    </row>
    <row r="10" spans="2:62" ht="15.75" thickBot="1" x14ac:dyDescent="0.3">
      <c r="B10" s="324" t="str">
        <f t="shared" si="0"/>
        <v/>
      </c>
      <c r="C10" s="96" t="s">
        <v>547</v>
      </c>
      <c r="D10" s="95">
        <v>5</v>
      </c>
      <c r="E10" s="248" t="s">
        <v>1914</v>
      </c>
      <c r="F10" s="93" t="s">
        <v>823</v>
      </c>
      <c r="G10" s="85" t="s">
        <v>823</v>
      </c>
      <c r="H10" s="85" t="s">
        <v>823</v>
      </c>
      <c r="I10" s="85" t="s">
        <v>823</v>
      </c>
      <c r="J10" s="85" t="s">
        <v>823</v>
      </c>
      <c r="K10" s="85" t="s">
        <v>823</v>
      </c>
      <c r="L10" s="85" t="s">
        <v>823</v>
      </c>
      <c r="M10" s="85" t="s">
        <v>823</v>
      </c>
      <c r="N10" s="85" t="s">
        <v>823</v>
      </c>
      <c r="O10" s="85" t="s">
        <v>823</v>
      </c>
      <c r="P10" s="85" t="s">
        <v>823</v>
      </c>
      <c r="Q10" s="85" t="s">
        <v>823</v>
      </c>
      <c r="R10" s="85" t="s">
        <v>823</v>
      </c>
      <c r="S10" s="85" t="s">
        <v>807</v>
      </c>
      <c r="T10" s="85" t="s">
        <v>823</v>
      </c>
      <c r="U10" s="86" t="s">
        <v>823</v>
      </c>
      <c r="V10" s="69" t="s">
        <v>823</v>
      </c>
      <c r="W10" s="64" t="s">
        <v>823</v>
      </c>
      <c r="X10" s="64" t="s">
        <v>807</v>
      </c>
      <c r="Y10" s="64" t="s">
        <v>823</v>
      </c>
      <c r="Z10" s="64" t="s">
        <v>823</v>
      </c>
      <c r="AA10" s="64" t="s">
        <v>823</v>
      </c>
      <c r="AB10" s="64" t="s">
        <v>823</v>
      </c>
      <c r="AC10" s="64" t="s">
        <v>823</v>
      </c>
      <c r="AD10" s="64" t="s">
        <v>823</v>
      </c>
      <c r="AE10" s="64" t="s">
        <v>823</v>
      </c>
      <c r="AF10" s="64" t="s">
        <v>823</v>
      </c>
      <c r="AG10" s="64" t="s">
        <v>823</v>
      </c>
      <c r="AH10" s="64" t="s">
        <v>823</v>
      </c>
      <c r="AI10" s="64" t="s">
        <v>823</v>
      </c>
      <c r="AJ10" s="64" t="s">
        <v>823</v>
      </c>
      <c r="AK10" s="64" t="s">
        <v>823</v>
      </c>
      <c r="AL10" s="64" t="s">
        <v>823</v>
      </c>
      <c r="AM10" s="64" t="s">
        <v>823</v>
      </c>
      <c r="AN10" s="64" t="s">
        <v>823</v>
      </c>
      <c r="AO10" s="64" t="s">
        <v>823</v>
      </c>
      <c r="AP10" s="64" t="s">
        <v>823</v>
      </c>
      <c r="AQ10" s="64" t="s">
        <v>823</v>
      </c>
      <c r="AR10" s="64" t="s">
        <v>823</v>
      </c>
      <c r="AS10" s="64" t="s">
        <v>823</v>
      </c>
      <c r="AT10" s="64" t="s">
        <v>823</v>
      </c>
      <c r="AU10" s="64" t="s">
        <v>823</v>
      </c>
      <c r="AV10" s="64" t="s">
        <v>823</v>
      </c>
      <c r="AW10" s="65" t="s">
        <v>807</v>
      </c>
      <c r="AY10" s="383"/>
      <c r="AZ10" s="330" t="s">
        <v>3</v>
      </c>
      <c r="BA10" s="77" t="s">
        <v>297</v>
      </c>
      <c r="BB10" s="78">
        <f t="shared" si="1"/>
        <v>69</v>
      </c>
      <c r="BC10" s="79" t="s">
        <v>544</v>
      </c>
      <c r="BD10" s="78">
        <f t="shared" si="2"/>
        <v>25</v>
      </c>
      <c r="BE10" s="77" t="s">
        <v>659</v>
      </c>
      <c r="BF10" s="78">
        <f t="shared" si="3"/>
        <v>38</v>
      </c>
      <c r="BG10" s="77" t="s">
        <v>754</v>
      </c>
      <c r="BH10" s="78">
        <f t="shared" si="4"/>
        <v>22</v>
      </c>
      <c r="BI10" s="77" t="s">
        <v>666</v>
      </c>
      <c r="BJ10" s="102">
        <f t="shared" si="5"/>
        <v>80</v>
      </c>
    </row>
    <row r="11" spans="2:62" ht="15.75" thickBot="1" x14ac:dyDescent="0.3">
      <c r="B11" s="324" t="str">
        <f t="shared" si="0"/>
        <v/>
      </c>
      <c r="C11" s="96" t="s">
        <v>716</v>
      </c>
      <c r="D11" s="95">
        <v>6</v>
      </c>
      <c r="E11" s="248" t="s">
        <v>717</v>
      </c>
      <c r="F11" s="93" t="s">
        <v>823</v>
      </c>
      <c r="G11" s="85" t="s">
        <v>823</v>
      </c>
      <c r="H11" s="85" t="s">
        <v>823</v>
      </c>
      <c r="I11" s="85" t="s">
        <v>823</v>
      </c>
      <c r="J11" s="85" t="s">
        <v>823</v>
      </c>
      <c r="K11" s="85" t="s">
        <v>823</v>
      </c>
      <c r="L11" s="85" t="s">
        <v>823</v>
      </c>
      <c r="M11" s="85" t="s">
        <v>807</v>
      </c>
      <c r="N11" s="85" t="s">
        <v>823</v>
      </c>
      <c r="O11" s="85" t="s">
        <v>823</v>
      </c>
      <c r="P11" s="85" t="s">
        <v>823</v>
      </c>
      <c r="Q11" s="85" t="s">
        <v>823</v>
      </c>
      <c r="R11" s="85" t="s">
        <v>823</v>
      </c>
      <c r="S11" s="85" t="s">
        <v>823</v>
      </c>
      <c r="T11" s="85" t="s">
        <v>823</v>
      </c>
      <c r="U11" s="86" t="s">
        <v>823</v>
      </c>
      <c r="V11" s="69" t="s">
        <v>823</v>
      </c>
      <c r="W11" s="64" t="s">
        <v>823</v>
      </c>
      <c r="X11" s="64" t="s">
        <v>823</v>
      </c>
      <c r="Y11" s="64" t="s">
        <v>823</v>
      </c>
      <c r="Z11" s="64" t="s">
        <v>823</v>
      </c>
      <c r="AA11" s="64" t="s">
        <v>823</v>
      </c>
      <c r="AB11" s="64" t="s">
        <v>823</v>
      </c>
      <c r="AC11" s="64" t="s">
        <v>823</v>
      </c>
      <c r="AD11" s="64" t="s">
        <v>823</v>
      </c>
      <c r="AE11" s="64" t="s">
        <v>823</v>
      </c>
      <c r="AF11" s="64" t="s">
        <v>823</v>
      </c>
      <c r="AG11" s="64" t="s">
        <v>807</v>
      </c>
      <c r="AH11" s="64" t="s">
        <v>823</v>
      </c>
      <c r="AI11" s="64" t="s">
        <v>823</v>
      </c>
      <c r="AJ11" s="64" t="s">
        <v>823</v>
      </c>
      <c r="AK11" s="64" t="s">
        <v>823</v>
      </c>
      <c r="AL11" s="64" t="s">
        <v>823</v>
      </c>
      <c r="AM11" s="64" t="s">
        <v>807</v>
      </c>
      <c r="AN11" s="64" t="s">
        <v>807</v>
      </c>
      <c r="AO11" s="64" t="s">
        <v>823</v>
      </c>
      <c r="AP11" s="64" t="s">
        <v>823</v>
      </c>
      <c r="AQ11" s="64" t="s">
        <v>823</v>
      </c>
      <c r="AR11" s="64" t="s">
        <v>823</v>
      </c>
      <c r="AS11" s="64" t="s">
        <v>823</v>
      </c>
      <c r="AT11" s="64" t="s">
        <v>823</v>
      </c>
      <c r="AU11" s="64" t="s">
        <v>823</v>
      </c>
      <c r="AV11" s="64" t="s">
        <v>823</v>
      </c>
      <c r="AW11" s="65" t="s">
        <v>823</v>
      </c>
      <c r="AY11" s="383"/>
      <c r="AZ11" s="330" t="s">
        <v>4</v>
      </c>
      <c r="BA11" s="77" t="s">
        <v>725</v>
      </c>
      <c r="BB11" s="78">
        <f t="shared" si="1"/>
        <v>72</v>
      </c>
      <c r="BC11" s="77" t="s">
        <v>763</v>
      </c>
      <c r="BD11" s="78">
        <f t="shared" si="2"/>
        <v>50</v>
      </c>
      <c r="BE11" s="77" t="s">
        <v>785</v>
      </c>
      <c r="BF11" s="78">
        <f t="shared" si="3"/>
        <v>90</v>
      </c>
      <c r="BG11" s="77" t="s">
        <v>603</v>
      </c>
      <c r="BH11" s="78">
        <f t="shared" si="4"/>
        <v>20</v>
      </c>
      <c r="BI11" s="77" t="s">
        <v>793</v>
      </c>
      <c r="BJ11" s="102">
        <f t="shared" si="5"/>
        <v>91</v>
      </c>
    </row>
    <row r="12" spans="2:62" ht="15.75" thickBot="1" x14ac:dyDescent="0.3">
      <c r="B12" s="324" t="str">
        <f t="shared" si="0"/>
        <v/>
      </c>
      <c r="C12" s="96" t="s">
        <v>721</v>
      </c>
      <c r="D12" s="95">
        <v>7</v>
      </c>
      <c r="E12" s="248" t="s">
        <v>722</v>
      </c>
      <c r="F12" s="93" t="s">
        <v>807</v>
      </c>
      <c r="G12" s="85" t="s">
        <v>823</v>
      </c>
      <c r="H12" s="85" t="s">
        <v>823</v>
      </c>
      <c r="I12" s="85" t="s">
        <v>823</v>
      </c>
      <c r="J12" s="85" t="s">
        <v>823</v>
      </c>
      <c r="K12" s="85" t="s">
        <v>823</v>
      </c>
      <c r="L12" s="85" t="s">
        <v>823</v>
      </c>
      <c r="M12" s="85" t="s">
        <v>823</v>
      </c>
      <c r="N12" s="85" t="s">
        <v>823</v>
      </c>
      <c r="O12" s="85" t="s">
        <v>823</v>
      </c>
      <c r="P12" s="85" t="s">
        <v>823</v>
      </c>
      <c r="Q12" s="85" t="s">
        <v>823</v>
      </c>
      <c r="R12" s="85" t="s">
        <v>823</v>
      </c>
      <c r="S12" s="85" t="s">
        <v>823</v>
      </c>
      <c r="T12" s="85" t="s">
        <v>823</v>
      </c>
      <c r="U12" s="86" t="s">
        <v>823</v>
      </c>
      <c r="V12" s="69" t="s">
        <v>823</v>
      </c>
      <c r="W12" s="64" t="s">
        <v>823</v>
      </c>
      <c r="X12" s="64" t="s">
        <v>823</v>
      </c>
      <c r="Y12" s="64" t="s">
        <v>823</v>
      </c>
      <c r="Z12" s="64" t="s">
        <v>823</v>
      </c>
      <c r="AA12" s="64" t="s">
        <v>823</v>
      </c>
      <c r="AB12" s="64" t="s">
        <v>823</v>
      </c>
      <c r="AC12" s="64" t="s">
        <v>823</v>
      </c>
      <c r="AD12" s="64" t="s">
        <v>823</v>
      </c>
      <c r="AE12" s="64" t="s">
        <v>823</v>
      </c>
      <c r="AF12" s="64" t="s">
        <v>807</v>
      </c>
      <c r="AG12" s="64" t="s">
        <v>823</v>
      </c>
      <c r="AH12" s="64" t="s">
        <v>807</v>
      </c>
      <c r="AI12" s="64" t="s">
        <v>823</v>
      </c>
      <c r="AJ12" s="64" t="s">
        <v>823</v>
      </c>
      <c r="AK12" s="64" t="s">
        <v>823</v>
      </c>
      <c r="AL12" s="64" t="s">
        <v>823</v>
      </c>
      <c r="AM12" s="64" t="s">
        <v>823</v>
      </c>
      <c r="AN12" s="64" t="s">
        <v>823</v>
      </c>
      <c r="AO12" s="64" t="s">
        <v>823</v>
      </c>
      <c r="AP12" s="64" t="s">
        <v>823</v>
      </c>
      <c r="AQ12" s="64" t="s">
        <v>823</v>
      </c>
      <c r="AR12" s="64" t="s">
        <v>823</v>
      </c>
      <c r="AS12" s="64" t="s">
        <v>823</v>
      </c>
      <c r="AT12" s="64" t="s">
        <v>823</v>
      </c>
      <c r="AU12" s="64" t="s">
        <v>823</v>
      </c>
      <c r="AV12" s="64" t="s">
        <v>823</v>
      </c>
      <c r="AW12" s="65" t="s">
        <v>823</v>
      </c>
      <c r="AY12" s="383"/>
      <c r="AZ12" s="330" t="s">
        <v>5</v>
      </c>
      <c r="BA12" s="77" t="s">
        <v>689</v>
      </c>
      <c r="BB12" s="78">
        <f t="shared" si="1"/>
        <v>58</v>
      </c>
      <c r="BC12" s="77" t="s">
        <v>542</v>
      </c>
      <c r="BD12" s="78">
        <f t="shared" si="2"/>
        <v>11</v>
      </c>
      <c r="BE12" s="77" t="s">
        <v>723</v>
      </c>
      <c r="BF12" s="78">
        <f t="shared" si="3"/>
        <v>23</v>
      </c>
      <c r="BG12" s="77" t="s">
        <v>573</v>
      </c>
      <c r="BH12" s="78">
        <f t="shared" si="4"/>
        <v>3</v>
      </c>
      <c r="BI12" s="77" t="s">
        <v>539</v>
      </c>
      <c r="BJ12" s="102">
        <f t="shared" si="5"/>
        <v>10</v>
      </c>
    </row>
    <row r="13" spans="2:62" ht="15.75" thickBot="1" x14ac:dyDescent="0.3">
      <c r="B13" s="324" t="str">
        <f t="shared" si="0"/>
        <v>X</v>
      </c>
      <c r="C13" s="96" t="s">
        <v>726</v>
      </c>
      <c r="D13" s="95">
        <v>8</v>
      </c>
      <c r="E13" s="248" t="s">
        <v>1915</v>
      </c>
      <c r="F13" s="93" t="s">
        <v>823</v>
      </c>
      <c r="G13" s="85" t="s">
        <v>807</v>
      </c>
      <c r="H13" s="85" t="s">
        <v>823</v>
      </c>
      <c r="I13" s="85" t="s">
        <v>823</v>
      </c>
      <c r="J13" s="85" t="s">
        <v>823</v>
      </c>
      <c r="K13" s="85" t="s">
        <v>823</v>
      </c>
      <c r="L13" s="85" t="s">
        <v>823</v>
      </c>
      <c r="M13" s="85" t="s">
        <v>823</v>
      </c>
      <c r="N13" s="85" t="s">
        <v>823</v>
      </c>
      <c r="O13" s="85" t="s">
        <v>823</v>
      </c>
      <c r="P13" s="85" t="s">
        <v>823</v>
      </c>
      <c r="Q13" s="85" t="s">
        <v>823</v>
      </c>
      <c r="R13" s="85" t="s">
        <v>823</v>
      </c>
      <c r="S13" s="85" t="s">
        <v>823</v>
      </c>
      <c r="T13" s="85" t="s">
        <v>823</v>
      </c>
      <c r="U13" s="86" t="s">
        <v>823</v>
      </c>
      <c r="V13" s="69" t="s">
        <v>823</v>
      </c>
      <c r="W13" s="64" t="s">
        <v>823</v>
      </c>
      <c r="X13" s="64" t="s">
        <v>823</v>
      </c>
      <c r="Y13" s="64" t="s">
        <v>823</v>
      </c>
      <c r="Z13" s="64" t="s">
        <v>823</v>
      </c>
      <c r="AA13" s="64" t="s">
        <v>823</v>
      </c>
      <c r="AB13" s="64" t="s">
        <v>823</v>
      </c>
      <c r="AC13" s="64" t="s">
        <v>823</v>
      </c>
      <c r="AD13" s="64" t="s">
        <v>823</v>
      </c>
      <c r="AE13" s="64" t="s">
        <v>823</v>
      </c>
      <c r="AF13" s="64" t="s">
        <v>823</v>
      </c>
      <c r="AG13" s="64" t="s">
        <v>823</v>
      </c>
      <c r="AH13" s="64" t="s">
        <v>823</v>
      </c>
      <c r="AI13" s="64" t="s">
        <v>823</v>
      </c>
      <c r="AJ13" s="64" t="s">
        <v>823</v>
      </c>
      <c r="AK13" s="64" t="s">
        <v>823</v>
      </c>
      <c r="AL13" s="64" t="s">
        <v>823</v>
      </c>
      <c r="AM13" s="64" t="s">
        <v>823</v>
      </c>
      <c r="AN13" s="64" t="s">
        <v>823</v>
      </c>
      <c r="AO13" s="64" t="s">
        <v>823</v>
      </c>
      <c r="AP13" s="64" t="s">
        <v>823</v>
      </c>
      <c r="AQ13" s="64" t="s">
        <v>823</v>
      </c>
      <c r="AR13" s="64" t="s">
        <v>823</v>
      </c>
      <c r="AS13" s="64" t="s">
        <v>823</v>
      </c>
      <c r="AT13" s="64" t="s">
        <v>823</v>
      </c>
      <c r="AU13" s="64" t="s">
        <v>823</v>
      </c>
      <c r="AV13" s="64" t="s">
        <v>823</v>
      </c>
      <c r="AW13" s="65" t="s">
        <v>823</v>
      </c>
      <c r="AY13" s="383"/>
      <c r="AZ13" s="330" t="s">
        <v>6</v>
      </c>
      <c r="BA13" s="77" t="s">
        <v>718</v>
      </c>
      <c r="BB13" s="78">
        <f t="shared" si="1"/>
        <v>61</v>
      </c>
      <c r="BC13" s="77" t="s">
        <v>574</v>
      </c>
      <c r="BD13" s="78">
        <f t="shared" si="2"/>
        <v>30</v>
      </c>
      <c r="BE13" s="77" t="s">
        <v>732</v>
      </c>
      <c r="BF13" s="78">
        <f t="shared" si="3"/>
        <v>96</v>
      </c>
      <c r="BG13" s="77" t="s">
        <v>716</v>
      </c>
      <c r="BH13" s="78">
        <f t="shared" si="4"/>
        <v>6</v>
      </c>
      <c r="BI13" s="77" t="s">
        <v>573</v>
      </c>
      <c r="BJ13" s="102">
        <f t="shared" si="5"/>
        <v>3</v>
      </c>
    </row>
    <row r="14" spans="2:62" ht="15.75" thickBot="1" x14ac:dyDescent="0.3">
      <c r="B14" s="324" t="str">
        <f t="shared" si="0"/>
        <v/>
      </c>
      <c r="C14" s="96" t="s">
        <v>695</v>
      </c>
      <c r="D14" s="95">
        <v>9</v>
      </c>
      <c r="E14" s="248" t="s">
        <v>2127</v>
      </c>
      <c r="F14" s="93" t="s">
        <v>823</v>
      </c>
      <c r="G14" s="85" t="s">
        <v>823</v>
      </c>
      <c r="H14" s="85" t="s">
        <v>823</v>
      </c>
      <c r="I14" s="85" t="s">
        <v>823</v>
      </c>
      <c r="J14" s="85" t="s">
        <v>823</v>
      </c>
      <c r="K14" s="85" t="s">
        <v>823</v>
      </c>
      <c r="L14" s="85" t="s">
        <v>823</v>
      </c>
      <c r="M14" s="85" t="s">
        <v>823</v>
      </c>
      <c r="N14" s="85" t="s">
        <v>823</v>
      </c>
      <c r="O14" s="85" t="s">
        <v>823</v>
      </c>
      <c r="P14" s="85" t="s">
        <v>823</v>
      </c>
      <c r="Q14" s="85" t="s">
        <v>823</v>
      </c>
      <c r="R14" s="85" t="s">
        <v>823</v>
      </c>
      <c r="S14" s="85" t="s">
        <v>823</v>
      </c>
      <c r="T14" s="85" t="s">
        <v>823</v>
      </c>
      <c r="U14" s="86" t="s">
        <v>823</v>
      </c>
      <c r="V14" s="69" t="s">
        <v>823</v>
      </c>
      <c r="W14" s="64" t="s">
        <v>823</v>
      </c>
      <c r="X14" s="64" t="s">
        <v>823</v>
      </c>
      <c r="Y14" s="64" t="s">
        <v>807</v>
      </c>
      <c r="Z14" s="64" t="s">
        <v>823</v>
      </c>
      <c r="AA14" s="64" t="s">
        <v>823</v>
      </c>
      <c r="AB14" s="64" t="s">
        <v>823</v>
      </c>
      <c r="AC14" s="64" t="s">
        <v>823</v>
      </c>
      <c r="AD14" s="64" t="s">
        <v>823</v>
      </c>
      <c r="AE14" s="64" t="s">
        <v>823</v>
      </c>
      <c r="AF14" s="64" t="s">
        <v>807</v>
      </c>
      <c r="AG14" s="64" t="s">
        <v>823</v>
      </c>
      <c r="AH14" s="64" t="s">
        <v>823</v>
      </c>
      <c r="AI14" s="64" t="s">
        <v>823</v>
      </c>
      <c r="AJ14" s="64" t="s">
        <v>823</v>
      </c>
      <c r="AK14" s="64" t="s">
        <v>823</v>
      </c>
      <c r="AL14" s="64" t="s">
        <v>823</v>
      </c>
      <c r="AM14" s="64" t="s">
        <v>823</v>
      </c>
      <c r="AN14" s="64" t="s">
        <v>823</v>
      </c>
      <c r="AO14" s="64" t="s">
        <v>823</v>
      </c>
      <c r="AP14" s="64" t="s">
        <v>823</v>
      </c>
      <c r="AQ14" s="64" t="s">
        <v>823</v>
      </c>
      <c r="AR14" s="64" t="s">
        <v>823</v>
      </c>
      <c r="AS14" s="64" t="s">
        <v>823</v>
      </c>
      <c r="AT14" s="64" t="s">
        <v>823</v>
      </c>
      <c r="AU14" s="64" t="s">
        <v>823</v>
      </c>
      <c r="AV14" s="64" t="s">
        <v>823</v>
      </c>
      <c r="AW14" s="65" t="s">
        <v>823</v>
      </c>
      <c r="AY14" s="383"/>
      <c r="AZ14" s="330" t="s">
        <v>222</v>
      </c>
      <c r="BA14" s="77" t="s">
        <v>302</v>
      </c>
      <c r="BB14" s="78">
        <f t="shared" si="1"/>
        <v>71</v>
      </c>
      <c r="BC14" s="77" t="s">
        <v>729</v>
      </c>
      <c r="BD14" s="78">
        <f t="shared" si="2"/>
        <v>34</v>
      </c>
      <c r="BE14" s="77" t="s">
        <v>546</v>
      </c>
      <c r="BF14" s="78">
        <f t="shared" si="3"/>
        <v>26</v>
      </c>
      <c r="BG14" s="77" t="s">
        <v>684</v>
      </c>
      <c r="BH14" s="78">
        <f t="shared" si="4"/>
        <v>24</v>
      </c>
      <c r="BI14" s="77" t="s">
        <v>659</v>
      </c>
      <c r="BJ14" s="102">
        <f t="shared" si="5"/>
        <v>38</v>
      </c>
    </row>
    <row r="15" spans="2:62" ht="15.75" thickBot="1" x14ac:dyDescent="0.3">
      <c r="B15" s="324" t="str">
        <f t="shared" si="0"/>
        <v>X</v>
      </c>
      <c r="C15" s="96" t="s">
        <v>539</v>
      </c>
      <c r="D15" s="95">
        <v>10</v>
      </c>
      <c r="E15" s="248" t="s">
        <v>2014</v>
      </c>
      <c r="F15" s="93" t="s">
        <v>823</v>
      </c>
      <c r="G15" s="85" t="s">
        <v>823</v>
      </c>
      <c r="H15" s="85" t="s">
        <v>823</v>
      </c>
      <c r="I15" s="85" t="s">
        <v>823</v>
      </c>
      <c r="J15" s="85" t="s">
        <v>823</v>
      </c>
      <c r="K15" s="85" t="s">
        <v>823</v>
      </c>
      <c r="L15" s="85" t="s">
        <v>807</v>
      </c>
      <c r="M15" s="85" t="s">
        <v>823</v>
      </c>
      <c r="N15" s="85" t="s">
        <v>823</v>
      </c>
      <c r="O15" s="85" t="s">
        <v>823</v>
      </c>
      <c r="P15" s="85" t="s">
        <v>823</v>
      </c>
      <c r="Q15" s="85" t="s">
        <v>823</v>
      </c>
      <c r="R15" s="85" t="s">
        <v>823</v>
      </c>
      <c r="S15" s="85" t="s">
        <v>823</v>
      </c>
      <c r="T15" s="85" t="s">
        <v>823</v>
      </c>
      <c r="U15" s="86" t="s">
        <v>823</v>
      </c>
      <c r="V15" s="69" t="s">
        <v>823</v>
      </c>
      <c r="W15" s="64" t="s">
        <v>807</v>
      </c>
      <c r="X15" s="64" t="s">
        <v>823</v>
      </c>
      <c r="Y15" s="64" t="s">
        <v>823</v>
      </c>
      <c r="Z15" s="64" t="s">
        <v>823</v>
      </c>
      <c r="AA15" s="64" t="s">
        <v>823</v>
      </c>
      <c r="AB15" s="64" t="s">
        <v>823</v>
      </c>
      <c r="AC15" s="64" t="s">
        <v>823</v>
      </c>
      <c r="AD15" s="64" t="s">
        <v>823</v>
      </c>
      <c r="AE15" s="64" t="s">
        <v>823</v>
      </c>
      <c r="AF15" s="64" t="s">
        <v>823</v>
      </c>
      <c r="AG15" s="64" t="s">
        <v>823</v>
      </c>
      <c r="AH15" s="64" t="s">
        <v>823</v>
      </c>
      <c r="AI15" s="64" t="s">
        <v>807</v>
      </c>
      <c r="AJ15" s="64" t="s">
        <v>823</v>
      </c>
      <c r="AK15" s="64" t="s">
        <v>823</v>
      </c>
      <c r="AL15" s="64" t="s">
        <v>823</v>
      </c>
      <c r="AM15" s="64" t="s">
        <v>823</v>
      </c>
      <c r="AN15" s="64" t="s">
        <v>807</v>
      </c>
      <c r="AO15" s="64" t="s">
        <v>823</v>
      </c>
      <c r="AP15" s="64" t="s">
        <v>823</v>
      </c>
      <c r="AQ15" s="64" t="s">
        <v>823</v>
      </c>
      <c r="AR15" s="64" t="s">
        <v>823</v>
      </c>
      <c r="AS15" s="64" t="s">
        <v>807</v>
      </c>
      <c r="AT15" s="64" t="s">
        <v>823</v>
      </c>
      <c r="AU15" s="64" t="s">
        <v>807</v>
      </c>
      <c r="AV15" s="64" t="s">
        <v>823</v>
      </c>
      <c r="AW15" s="65" t="s">
        <v>823</v>
      </c>
      <c r="AY15" s="383"/>
      <c r="AZ15" s="330" t="s">
        <v>7</v>
      </c>
      <c r="BA15" s="77" t="s">
        <v>719</v>
      </c>
      <c r="BB15" s="78">
        <f t="shared" si="1"/>
        <v>68</v>
      </c>
      <c r="BC15" s="77" t="s">
        <v>537</v>
      </c>
      <c r="BD15" s="78">
        <f t="shared" si="2"/>
        <v>15</v>
      </c>
      <c r="BE15" s="77" t="s">
        <v>783</v>
      </c>
      <c r="BF15" s="78">
        <f t="shared" si="3"/>
        <v>37</v>
      </c>
      <c r="BG15" s="77" t="s">
        <v>565</v>
      </c>
      <c r="BH15" s="78">
        <f t="shared" si="4"/>
        <v>14</v>
      </c>
      <c r="BI15" s="77" t="s">
        <v>536</v>
      </c>
      <c r="BJ15" s="102">
        <f t="shared" si="5"/>
        <v>2</v>
      </c>
    </row>
    <row r="16" spans="2:62" ht="15.75" thickBot="1" x14ac:dyDescent="0.3">
      <c r="B16" s="324" t="str">
        <f t="shared" si="0"/>
        <v>X</v>
      </c>
      <c r="C16" s="96" t="s">
        <v>542</v>
      </c>
      <c r="D16" s="95">
        <v>11</v>
      </c>
      <c r="E16" s="248" t="s">
        <v>2135</v>
      </c>
      <c r="F16" s="93" t="s">
        <v>823</v>
      </c>
      <c r="G16" s="85" t="s">
        <v>823</v>
      </c>
      <c r="H16" s="85" t="s">
        <v>823</v>
      </c>
      <c r="I16" s="85" t="s">
        <v>823</v>
      </c>
      <c r="J16" s="85" t="s">
        <v>823</v>
      </c>
      <c r="K16" s="85" t="s">
        <v>823</v>
      </c>
      <c r="L16" s="85" t="s">
        <v>807</v>
      </c>
      <c r="M16" s="85" t="s">
        <v>823</v>
      </c>
      <c r="N16" s="85" t="s">
        <v>823</v>
      </c>
      <c r="O16" s="85" t="s">
        <v>823</v>
      </c>
      <c r="P16" s="85" t="s">
        <v>823</v>
      </c>
      <c r="Q16" s="85" t="s">
        <v>807</v>
      </c>
      <c r="R16" s="85" t="s">
        <v>823</v>
      </c>
      <c r="S16" s="85" t="s">
        <v>823</v>
      </c>
      <c r="T16" s="85" t="s">
        <v>807</v>
      </c>
      <c r="U16" s="86" t="s">
        <v>823</v>
      </c>
      <c r="V16" s="69" t="s">
        <v>823</v>
      </c>
      <c r="W16" s="64" t="s">
        <v>823</v>
      </c>
      <c r="X16" s="64" t="s">
        <v>823</v>
      </c>
      <c r="Y16" s="64" t="s">
        <v>823</v>
      </c>
      <c r="Z16" s="64" t="s">
        <v>823</v>
      </c>
      <c r="AA16" s="64" t="s">
        <v>807</v>
      </c>
      <c r="AB16" s="64" t="s">
        <v>823</v>
      </c>
      <c r="AC16" s="64" t="s">
        <v>823</v>
      </c>
      <c r="AD16" s="64" t="s">
        <v>823</v>
      </c>
      <c r="AE16" s="64" t="s">
        <v>823</v>
      </c>
      <c r="AF16" s="64" t="s">
        <v>823</v>
      </c>
      <c r="AG16" s="64" t="s">
        <v>807</v>
      </c>
      <c r="AH16" s="64" t="s">
        <v>823</v>
      </c>
      <c r="AI16" s="64" t="s">
        <v>823</v>
      </c>
      <c r="AJ16" s="64" t="s">
        <v>823</v>
      </c>
      <c r="AK16" s="64" t="s">
        <v>823</v>
      </c>
      <c r="AL16" s="64" t="s">
        <v>823</v>
      </c>
      <c r="AM16" s="64" t="s">
        <v>823</v>
      </c>
      <c r="AN16" s="64" t="s">
        <v>823</v>
      </c>
      <c r="AO16" s="64" t="s">
        <v>823</v>
      </c>
      <c r="AP16" s="64" t="s">
        <v>823</v>
      </c>
      <c r="AQ16" s="64" t="s">
        <v>823</v>
      </c>
      <c r="AR16" s="64" t="s">
        <v>823</v>
      </c>
      <c r="AS16" s="64" t="s">
        <v>807</v>
      </c>
      <c r="AT16" s="64" t="s">
        <v>823</v>
      </c>
      <c r="AU16" s="64" t="s">
        <v>807</v>
      </c>
      <c r="AV16" s="64" t="s">
        <v>823</v>
      </c>
      <c r="AW16" s="65" t="s">
        <v>823</v>
      </c>
      <c r="AY16" s="383"/>
      <c r="AZ16" s="331" t="s">
        <v>8</v>
      </c>
      <c r="BA16" s="77" t="s">
        <v>743</v>
      </c>
      <c r="BB16" s="78">
        <f t="shared" si="1"/>
        <v>67</v>
      </c>
      <c r="BC16" s="77" t="s">
        <v>698</v>
      </c>
      <c r="BD16" s="78">
        <f t="shared" si="2"/>
        <v>47</v>
      </c>
      <c r="BE16" s="77" t="s">
        <v>537</v>
      </c>
      <c r="BF16" s="78">
        <f t="shared" si="3"/>
        <v>15</v>
      </c>
      <c r="BG16" s="77" t="s">
        <v>670</v>
      </c>
      <c r="BH16" s="78">
        <f t="shared" si="4"/>
        <v>16</v>
      </c>
      <c r="BI16" s="77" t="s">
        <v>566</v>
      </c>
      <c r="BJ16" s="102">
        <f t="shared" si="5"/>
        <v>51</v>
      </c>
    </row>
    <row r="17" spans="2:62" ht="15.75" thickBot="1" x14ac:dyDescent="0.3">
      <c r="B17" s="324" t="str">
        <f t="shared" si="0"/>
        <v/>
      </c>
      <c r="C17" s="96" t="s">
        <v>283</v>
      </c>
      <c r="D17" s="95">
        <v>12</v>
      </c>
      <c r="E17" s="248" t="s">
        <v>2128</v>
      </c>
      <c r="F17" s="93"/>
      <c r="G17" s="85"/>
      <c r="H17" s="85"/>
      <c r="I17" s="85" t="s">
        <v>807</v>
      </c>
      <c r="J17" s="85"/>
      <c r="K17" s="85"/>
      <c r="L17" s="85"/>
      <c r="M17" s="85"/>
      <c r="N17" s="85"/>
      <c r="O17" s="85"/>
      <c r="P17" s="85"/>
      <c r="Q17" s="85"/>
      <c r="R17" s="85"/>
      <c r="S17" s="85"/>
      <c r="T17" s="85"/>
      <c r="U17" s="86"/>
      <c r="V17" s="69" t="s">
        <v>823</v>
      </c>
      <c r="W17" s="64" t="s">
        <v>823</v>
      </c>
      <c r="X17" s="64" t="s">
        <v>807</v>
      </c>
      <c r="Y17" s="64" t="s">
        <v>823</v>
      </c>
      <c r="Z17" s="64" t="s">
        <v>823</v>
      </c>
      <c r="AA17" s="64" t="s">
        <v>823</v>
      </c>
      <c r="AB17" s="64" t="s">
        <v>823</v>
      </c>
      <c r="AC17" s="64" t="s">
        <v>823</v>
      </c>
      <c r="AD17" s="64" t="s">
        <v>823</v>
      </c>
      <c r="AE17" s="64" t="s">
        <v>823</v>
      </c>
      <c r="AF17" s="64" t="s">
        <v>823</v>
      </c>
      <c r="AG17" s="64" t="s">
        <v>823</v>
      </c>
      <c r="AH17" s="64" t="s">
        <v>823</v>
      </c>
      <c r="AI17" s="64" t="s">
        <v>823</v>
      </c>
      <c r="AJ17" s="64" t="s">
        <v>823</v>
      </c>
      <c r="AK17" s="64" t="s">
        <v>823</v>
      </c>
      <c r="AL17" s="64" t="s">
        <v>823</v>
      </c>
      <c r="AM17" s="64" t="s">
        <v>823</v>
      </c>
      <c r="AN17" s="64" t="s">
        <v>823</v>
      </c>
      <c r="AO17" s="64" t="s">
        <v>823</v>
      </c>
      <c r="AP17" s="64" t="s">
        <v>823</v>
      </c>
      <c r="AQ17" s="64" t="s">
        <v>823</v>
      </c>
      <c r="AR17" s="64" t="s">
        <v>823</v>
      </c>
      <c r="AS17" s="64" t="s">
        <v>823</v>
      </c>
      <c r="AT17" s="64" t="s">
        <v>823</v>
      </c>
      <c r="AU17" s="64" t="s">
        <v>823</v>
      </c>
      <c r="AV17" s="64" t="s">
        <v>823</v>
      </c>
      <c r="AW17" s="65" t="s">
        <v>823</v>
      </c>
      <c r="AY17" s="383"/>
      <c r="AZ17" s="330" t="s">
        <v>9</v>
      </c>
      <c r="BA17" s="77" t="s">
        <v>746</v>
      </c>
      <c r="BB17" s="78">
        <f t="shared" si="1"/>
        <v>65</v>
      </c>
      <c r="BC17" s="77" t="s">
        <v>542</v>
      </c>
      <c r="BD17" s="78">
        <f t="shared" si="2"/>
        <v>11</v>
      </c>
      <c r="BE17" s="77" t="s">
        <v>674</v>
      </c>
      <c r="BF17" s="78">
        <f t="shared" si="3"/>
        <v>35</v>
      </c>
      <c r="BG17" s="77" t="s">
        <v>779</v>
      </c>
      <c r="BH17" s="78">
        <f t="shared" si="4"/>
        <v>21</v>
      </c>
      <c r="BI17" s="77" t="s">
        <v>730</v>
      </c>
      <c r="BJ17" s="102">
        <f t="shared" si="5"/>
        <v>29</v>
      </c>
    </row>
    <row r="18" spans="2:62" ht="15.75" thickBot="1" x14ac:dyDescent="0.3">
      <c r="B18" s="324" t="str">
        <f t="shared" si="0"/>
        <v/>
      </c>
      <c r="C18" s="96" t="s">
        <v>791</v>
      </c>
      <c r="D18" s="95">
        <v>13</v>
      </c>
      <c r="E18" s="248" t="s">
        <v>792</v>
      </c>
      <c r="F18" s="93" t="s">
        <v>823</v>
      </c>
      <c r="G18" s="85" t="s">
        <v>823</v>
      </c>
      <c r="H18" s="85" t="s">
        <v>823</v>
      </c>
      <c r="I18" s="85" t="s">
        <v>823</v>
      </c>
      <c r="J18" s="85" t="s">
        <v>823</v>
      </c>
      <c r="K18" s="85" t="s">
        <v>823</v>
      </c>
      <c r="L18" s="85" t="s">
        <v>823</v>
      </c>
      <c r="M18" s="85" t="s">
        <v>823</v>
      </c>
      <c r="N18" s="85" t="s">
        <v>823</v>
      </c>
      <c r="O18" s="85" t="s">
        <v>823</v>
      </c>
      <c r="P18" s="85" t="s">
        <v>823</v>
      </c>
      <c r="Q18" s="85" t="s">
        <v>823</v>
      </c>
      <c r="R18" s="85" t="s">
        <v>823</v>
      </c>
      <c r="S18" s="85" t="s">
        <v>823</v>
      </c>
      <c r="T18" s="85" t="s">
        <v>807</v>
      </c>
      <c r="U18" s="86" t="s">
        <v>823</v>
      </c>
      <c r="V18" s="69" t="s">
        <v>823</v>
      </c>
      <c r="W18" s="64" t="s">
        <v>823</v>
      </c>
      <c r="X18" s="64" t="s">
        <v>823</v>
      </c>
      <c r="Y18" s="64" t="s">
        <v>823</v>
      </c>
      <c r="Z18" s="64" t="s">
        <v>823</v>
      </c>
      <c r="AA18" s="64" t="s">
        <v>823</v>
      </c>
      <c r="AB18" s="64" t="s">
        <v>823</v>
      </c>
      <c r="AC18" s="64" t="s">
        <v>823</v>
      </c>
      <c r="AD18" s="64" t="s">
        <v>823</v>
      </c>
      <c r="AE18" s="64" t="s">
        <v>823</v>
      </c>
      <c r="AF18" s="64" t="s">
        <v>823</v>
      </c>
      <c r="AG18" s="64" t="s">
        <v>823</v>
      </c>
      <c r="AH18" s="64" t="s">
        <v>823</v>
      </c>
      <c r="AI18" s="64" t="s">
        <v>823</v>
      </c>
      <c r="AJ18" s="64" t="s">
        <v>823</v>
      </c>
      <c r="AK18" s="64" t="s">
        <v>823</v>
      </c>
      <c r="AL18" s="64" t="s">
        <v>823</v>
      </c>
      <c r="AM18" s="64" t="s">
        <v>823</v>
      </c>
      <c r="AN18" s="64" t="s">
        <v>823</v>
      </c>
      <c r="AO18" s="64" t="s">
        <v>823</v>
      </c>
      <c r="AP18" s="64" t="s">
        <v>823</v>
      </c>
      <c r="AQ18" s="64" t="s">
        <v>823</v>
      </c>
      <c r="AR18" s="64" t="s">
        <v>823</v>
      </c>
      <c r="AS18" s="64" t="s">
        <v>823</v>
      </c>
      <c r="AT18" s="64" t="s">
        <v>823</v>
      </c>
      <c r="AU18" s="64" t="s">
        <v>823</v>
      </c>
      <c r="AV18" s="64" t="s">
        <v>823</v>
      </c>
      <c r="AW18" s="65" t="s">
        <v>823</v>
      </c>
      <c r="AY18" s="383"/>
      <c r="AZ18" s="330" t="s">
        <v>10</v>
      </c>
      <c r="BA18" s="77" t="s">
        <v>762</v>
      </c>
      <c r="BB18" s="78">
        <f t="shared" si="1"/>
        <v>60</v>
      </c>
      <c r="BC18" s="77" t="s">
        <v>758</v>
      </c>
      <c r="BD18" s="78">
        <f t="shared" si="2"/>
        <v>27</v>
      </c>
      <c r="BE18" s="77" t="s">
        <v>759</v>
      </c>
      <c r="BF18" s="78">
        <f t="shared" si="3"/>
        <v>36</v>
      </c>
      <c r="BG18" s="77" t="s">
        <v>747</v>
      </c>
      <c r="BH18" s="78">
        <f t="shared" si="4"/>
        <v>19</v>
      </c>
      <c r="BI18" s="77" t="s">
        <v>686</v>
      </c>
      <c r="BJ18" s="102">
        <f t="shared" si="5"/>
        <v>74</v>
      </c>
    </row>
    <row r="19" spans="2:62" ht="15.75" thickBot="1" x14ac:dyDescent="0.3">
      <c r="B19" s="324" t="str">
        <f t="shared" si="0"/>
        <v/>
      </c>
      <c r="C19" s="96" t="s">
        <v>565</v>
      </c>
      <c r="D19" s="95">
        <v>14</v>
      </c>
      <c r="E19" s="248" t="s">
        <v>2139</v>
      </c>
      <c r="F19" s="93" t="s">
        <v>823</v>
      </c>
      <c r="G19" s="85" t="s">
        <v>823</v>
      </c>
      <c r="H19" s="85" t="s">
        <v>823</v>
      </c>
      <c r="I19" s="85" t="s">
        <v>823</v>
      </c>
      <c r="J19" s="85" t="s">
        <v>823</v>
      </c>
      <c r="K19" s="85" t="s">
        <v>823</v>
      </c>
      <c r="L19" s="85" t="s">
        <v>823</v>
      </c>
      <c r="M19" s="85" t="s">
        <v>823</v>
      </c>
      <c r="N19" s="85" t="s">
        <v>823</v>
      </c>
      <c r="O19" s="85" t="s">
        <v>807</v>
      </c>
      <c r="P19" s="85" t="s">
        <v>823</v>
      </c>
      <c r="Q19" s="85" t="s">
        <v>823</v>
      </c>
      <c r="R19" s="85" t="s">
        <v>823</v>
      </c>
      <c r="S19" s="85" t="s">
        <v>823</v>
      </c>
      <c r="T19" s="85" t="s">
        <v>823</v>
      </c>
      <c r="U19" s="86" t="s">
        <v>823</v>
      </c>
      <c r="V19" s="69" t="s">
        <v>823</v>
      </c>
      <c r="W19" s="64" t="s">
        <v>823</v>
      </c>
      <c r="X19" s="64" t="s">
        <v>823</v>
      </c>
      <c r="Y19" s="64" t="s">
        <v>823</v>
      </c>
      <c r="Z19" s="64" t="s">
        <v>807</v>
      </c>
      <c r="AA19" s="64" t="s">
        <v>823</v>
      </c>
      <c r="AB19" s="64" t="s">
        <v>823</v>
      </c>
      <c r="AC19" s="64" t="s">
        <v>823</v>
      </c>
      <c r="AD19" s="64" t="s">
        <v>823</v>
      </c>
      <c r="AE19" s="64" t="s">
        <v>823</v>
      </c>
      <c r="AF19" s="64" t="s">
        <v>823</v>
      </c>
      <c r="AG19" s="64" t="s">
        <v>823</v>
      </c>
      <c r="AH19" s="64" t="s">
        <v>823</v>
      </c>
      <c r="AI19" s="64" t="s">
        <v>823</v>
      </c>
      <c r="AJ19" s="64" t="s">
        <v>823</v>
      </c>
      <c r="AK19" s="64" t="s">
        <v>823</v>
      </c>
      <c r="AL19" s="64" t="s">
        <v>823</v>
      </c>
      <c r="AM19" s="64" t="s">
        <v>823</v>
      </c>
      <c r="AN19" s="64" t="s">
        <v>823</v>
      </c>
      <c r="AO19" s="64" t="s">
        <v>823</v>
      </c>
      <c r="AP19" s="64" t="s">
        <v>823</v>
      </c>
      <c r="AQ19" s="64" t="s">
        <v>823</v>
      </c>
      <c r="AR19" s="64" t="s">
        <v>823</v>
      </c>
      <c r="AS19" s="64" t="s">
        <v>823</v>
      </c>
      <c r="AT19" s="64" t="s">
        <v>823</v>
      </c>
      <c r="AU19" s="64" t="s">
        <v>823</v>
      </c>
      <c r="AV19" s="64" t="s">
        <v>823</v>
      </c>
      <c r="AW19" s="65" t="s">
        <v>823</v>
      </c>
      <c r="AY19" s="383"/>
      <c r="AZ19" s="330" t="s">
        <v>11</v>
      </c>
      <c r="BA19" s="77" t="s">
        <v>761</v>
      </c>
      <c r="BB19" s="78">
        <f t="shared" si="1"/>
        <v>64</v>
      </c>
      <c r="BC19" s="79" t="s">
        <v>544</v>
      </c>
      <c r="BD19" s="78">
        <f t="shared" si="2"/>
        <v>25</v>
      </c>
      <c r="BE19" s="77" t="s">
        <v>736</v>
      </c>
      <c r="BF19" s="78">
        <f t="shared" si="3"/>
        <v>55</v>
      </c>
      <c r="BG19" s="77" t="s">
        <v>549</v>
      </c>
      <c r="BH19" s="78">
        <f t="shared" si="4"/>
        <v>17</v>
      </c>
      <c r="BI19" s="77" t="s">
        <v>547</v>
      </c>
      <c r="BJ19" s="102">
        <f t="shared" si="5"/>
        <v>5</v>
      </c>
    </row>
    <row r="20" spans="2:62" ht="15.75" thickBot="1" x14ac:dyDescent="0.3">
      <c r="B20" s="324" t="str">
        <f t="shared" si="0"/>
        <v>X</v>
      </c>
      <c r="C20" s="96" t="s">
        <v>537</v>
      </c>
      <c r="D20" s="95">
        <v>15</v>
      </c>
      <c r="E20" s="248" t="s">
        <v>2155</v>
      </c>
      <c r="F20" s="93" t="s">
        <v>823</v>
      </c>
      <c r="G20" s="85" t="s">
        <v>807</v>
      </c>
      <c r="H20" s="85" t="s">
        <v>823</v>
      </c>
      <c r="I20" s="85" t="s">
        <v>823</v>
      </c>
      <c r="J20" s="85" t="s">
        <v>823</v>
      </c>
      <c r="K20" s="85" t="s">
        <v>823</v>
      </c>
      <c r="L20" s="85" t="s">
        <v>823</v>
      </c>
      <c r="M20" s="85" t="s">
        <v>823</v>
      </c>
      <c r="N20" s="85" t="s">
        <v>823</v>
      </c>
      <c r="O20" s="85" t="s">
        <v>807</v>
      </c>
      <c r="P20" s="85" t="s">
        <v>807</v>
      </c>
      <c r="Q20" s="85" t="s">
        <v>823</v>
      </c>
      <c r="R20" s="85" t="s">
        <v>823</v>
      </c>
      <c r="S20" s="85" t="s">
        <v>823</v>
      </c>
      <c r="T20" s="85" t="s">
        <v>823</v>
      </c>
      <c r="U20" s="86" t="s">
        <v>823</v>
      </c>
      <c r="V20" s="69" t="s">
        <v>823</v>
      </c>
      <c r="W20" s="64" t="s">
        <v>823</v>
      </c>
      <c r="X20" s="64" t="s">
        <v>823</v>
      </c>
      <c r="Y20" s="64" t="s">
        <v>823</v>
      </c>
      <c r="Z20" s="64" t="s">
        <v>807</v>
      </c>
      <c r="AA20" s="64" t="s">
        <v>807</v>
      </c>
      <c r="AB20" s="64" t="s">
        <v>807</v>
      </c>
      <c r="AC20" s="64" t="s">
        <v>823</v>
      </c>
      <c r="AD20" s="64" t="s">
        <v>807</v>
      </c>
      <c r="AE20" s="64" t="s">
        <v>823</v>
      </c>
      <c r="AF20" s="64" t="s">
        <v>823</v>
      </c>
      <c r="AG20" s="64" t="s">
        <v>823</v>
      </c>
      <c r="AH20" s="64" t="s">
        <v>823</v>
      </c>
      <c r="AI20" s="64" t="s">
        <v>823</v>
      </c>
      <c r="AJ20" s="64" t="s">
        <v>823</v>
      </c>
      <c r="AK20" s="64" t="s">
        <v>823</v>
      </c>
      <c r="AL20" s="64" t="s">
        <v>823</v>
      </c>
      <c r="AM20" s="64" t="s">
        <v>807</v>
      </c>
      <c r="AN20" s="64" t="s">
        <v>823</v>
      </c>
      <c r="AO20" s="64" t="s">
        <v>823</v>
      </c>
      <c r="AP20" s="64" t="s">
        <v>823</v>
      </c>
      <c r="AQ20" s="64" t="s">
        <v>823</v>
      </c>
      <c r="AR20" s="64" t="s">
        <v>823</v>
      </c>
      <c r="AS20" s="64" t="s">
        <v>823</v>
      </c>
      <c r="AT20" s="64" t="s">
        <v>823</v>
      </c>
      <c r="AU20" s="64" t="s">
        <v>823</v>
      </c>
      <c r="AV20" s="64" t="s">
        <v>823</v>
      </c>
      <c r="AW20" s="65" t="s">
        <v>807</v>
      </c>
      <c r="AY20" s="383"/>
      <c r="AZ20" s="330" t="s">
        <v>400</v>
      </c>
      <c r="BA20" s="77" t="s">
        <v>768</v>
      </c>
      <c r="BB20" s="78">
        <f t="shared" si="1"/>
        <v>57</v>
      </c>
      <c r="BC20" s="77" t="s">
        <v>542</v>
      </c>
      <c r="BD20" s="78">
        <f t="shared" si="2"/>
        <v>11</v>
      </c>
      <c r="BE20" s="77" t="s">
        <v>549</v>
      </c>
      <c r="BF20" s="78">
        <f t="shared" si="3"/>
        <v>17</v>
      </c>
      <c r="BG20" s="77" t="s">
        <v>738</v>
      </c>
      <c r="BH20" s="78">
        <f t="shared" si="4"/>
        <v>75</v>
      </c>
      <c r="BI20" s="77" t="s">
        <v>791</v>
      </c>
      <c r="BJ20" s="102">
        <f t="shared" si="5"/>
        <v>13</v>
      </c>
    </row>
    <row r="21" spans="2:62" ht="15.75" thickBot="1" x14ac:dyDescent="0.3">
      <c r="B21" s="324" t="str">
        <f t="shared" si="0"/>
        <v>X</v>
      </c>
      <c r="C21" s="96" t="s">
        <v>670</v>
      </c>
      <c r="D21" s="95">
        <v>16</v>
      </c>
      <c r="E21" s="248" t="s">
        <v>671</v>
      </c>
      <c r="F21" s="93" t="s">
        <v>823</v>
      </c>
      <c r="G21" s="85" t="s">
        <v>823</v>
      </c>
      <c r="H21" s="85" t="s">
        <v>807</v>
      </c>
      <c r="I21" s="85" t="s">
        <v>823</v>
      </c>
      <c r="J21" s="85" t="s">
        <v>823</v>
      </c>
      <c r="K21" s="85" t="s">
        <v>823</v>
      </c>
      <c r="L21" s="85" t="s">
        <v>823</v>
      </c>
      <c r="M21" s="85" t="s">
        <v>823</v>
      </c>
      <c r="N21" s="85" t="s">
        <v>823</v>
      </c>
      <c r="O21" s="85" t="s">
        <v>823</v>
      </c>
      <c r="P21" s="85" t="s">
        <v>807</v>
      </c>
      <c r="Q21" s="85" t="s">
        <v>823</v>
      </c>
      <c r="R21" s="85" t="s">
        <v>823</v>
      </c>
      <c r="S21" s="85" t="s">
        <v>823</v>
      </c>
      <c r="T21" s="85" t="s">
        <v>823</v>
      </c>
      <c r="U21" s="86" t="s">
        <v>823</v>
      </c>
      <c r="V21" s="69" t="s">
        <v>823</v>
      </c>
      <c r="W21" s="64" t="s">
        <v>823</v>
      </c>
      <c r="X21" s="64" t="s">
        <v>823</v>
      </c>
      <c r="Y21" s="64" t="s">
        <v>823</v>
      </c>
      <c r="Z21" s="64" t="s">
        <v>823</v>
      </c>
      <c r="AA21" s="64" t="s">
        <v>823</v>
      </c>
      <c r="AB21" s="64" t="s">
        <v>807</v>
      </c>
      <c r="AC21" s="64" t="s">
        <v>823</v>
      </c>
      <c r="AD21" s="64" t="s">
        <v>823</v>
      </c>
      <c r="AE21" s="64" t="s">
        <v>823</v>
      </c>
      <c r="AF21" s="64" t="s">
        <v>823</v>
      </c>
      <c r="AG21" s="64" t="s">
        <v>823</v>
      </c>
      <c r="AH21" s="64" t="s">
        <v>823</v>
      </c>
      <c r="AI21" s="64" t="s">
        <v>823</v>
      </c>
      <c r="AJ21" s="64" t="s">
        <v>823</v>
      </c>
      <c r="AK21" s="64" t="s">
        <v>823</v>
      </c>
      <c r="AL21" s="64" t="s">
        <v>823</v>
      </c>
      <c r="AM21" s="64" t="s">
        <v>823</v>
      </c>
      <c r="AN21" s="64" t="s">
        <v>823</v>
      </c>
      <c r="AO21" s="64" t="s">
        <v>823</v>
      </c>
      <c r="AP21" s="64" t="s">
        <v>823</v>
      </c>
      <c r="AQ21" s="64" t="s">
        <v>823</v>
      </c>
      <c r="AR21" s="64" t="s">
        <v>823</v>
      </c>
      <c r="AS21" s="64" t="s">
        <v>807</v>
      </c>
      <c r="AT21" s="64" t="s">
        <v>823</v>
      </c>
      <c r="AU21" s="64" t="s">
        <v>823</v>
      </c>
      <c r="AV21" s="64" t="s">
        <v>823</v>
      </c>
      <c r="AW21" s="65" t="s">
        <v>823</v>
      </c>
      <c r="AY21" s="383"/>
      <c r="AZ21" s="332" t="s">
        <v>12</v>
      </c>
      <c r="BA21" s="97" t="s">
        <v>703</v>
      </c>
      <c r="BB21" s="98">
        <f t="shared" si="1"/>
        <v>62</v>
      </c>
      <c r="BC21" s="97" t="s">
        <v>574</v>
      </c>
      <c r="BD21" s="98">
        <f t="shared" si="2"/>
        <v>30</v>
      </c>
      <c r="BE21" s="97" t="s">
        <v>704</v>
      </c>
      <c r="BF21" s="98">
        <f t="shared" si="3"/>
        <v>100</v>
      </c>
      <c r="BG21" s="97" t="s">
        <v>741</v>
      </c>
      <c r="BH21" s="98">
        <f t="shared" si="4"/>
        <v>18</v>
      </c>
      <c r="BI21" s="97" t="s">
        <v>769</v>
      </c>
      <c r="BJ21" s="104">
        <f t="shared" si="5"/>
        <v>97</v>
      </c>
    </row>
    <row r="22" spans="2:62" ht="15.75" thickBot="1" x14ac:dyDescent="0.3">
      <c r="B22" s="324" t="str">
        <f t="shared" si="0"/>
        <v/>
      </c>
      <c r="C22" s="96" t="s">
        <v>549</v>
      </c>
      <c r="D22" s="95">
        <v>17</v>
      </c>
      <c r="E22" s="248" t="s">
        <v>805</v>
      </c>
      <c r="F22" s="93" t="s">
        <v>823</v>
      </c>
      <c r="G22" s="85" t="s">
        <v>823</v>
      </c>
      <c r="H22" s="85" t="s">
        <v>823</v>
      </c>
      <c r="I22" s="85" t="s">
        <v>823</v>
      </c>
      <c r="J22" s="85" t="s">
        <v>823</v>
      </c>
      <c r="K22" s="85" t="s">
        <v>823</v>
      </c>
      <c r="L22" s="85" t="s">
        <v>823</v>
      </c>
      <c r="M22" s="85" t="s">
        <v>823</v>
      </c>
      <c r="N22" s="85" t="s">
        <v>823</v>
      </c>
      <c r="O22" s="85" t="s">
        <v>823</v>
      </c>
      <c r="P22" s="85" t="s">
        <v>823</v>
      </c>
      <c r="Q22" s="85" t="s">
        <v>823</v>
      </c>
      <c r="R22" s="85" t="s">
        <v>823</v>
      </c>
      <c r="S22" s="85" t="s">
        <v>807</v>
      </c>
      <c r="T22" s="85" t="s">
        <v>807</v>
      </c>
      <c r="U22" s="86" t="s">
        <v>823</v>
      </c>
      <c r="V22" s="69" t="s">
        <v>823</v>
      </c>
      <c r="W22" s="64" t="s">
        <v>823</v>
      </c>
      <c r="X22" s="64" t="s">
        <v>823</v>
      </c>
      <c r="Y22" s="64" t="s">
        <v>823</v>
      </c>
      <c r="Z22" s="64" t="s">
        <v>823</v>
      </c>
      <c r="AA22" s="64" t="s">
        <v>823</v>
      </c>
      <c r="AB22" s="64" t="s">
        <v>807</v>
      </c>
      <c r="AC22" s="64" t="s">
        <v>823</v>
      </c>
      <c r="AD22" s="64" t="s">
        <v>823</v>
      </c>
      <c r="AE22" s="64" t="s">
        <v>823</v>
      </c>
      <c r="AF22" s="64" t="s">
        <v>823</v>
      </c>
      <c r="AG22" s="64" t="s">
        <v>823</v>
      </c>
      <c r="AH22" s="64" t="s">
        <v>823</v>
      </c>
      <c r="AI22" s="64" t="s">
        <v>823</v>
      </c>
      <c r="AJ22" s="64" t="s">
        <v>807</v>
      </c>
      <c r="AK22" s="64" t="s">
        <v>823</v>
      </c>
      <c r="AL22" s="64" t="s">
        <v>807</v>
      </c>
      <c r="AM22" s="64" t="s">
        <v>823</v>
      </c>
      <c r="AN22" s="64" t="s">
        <v>823</v>
      </c>
      <c r="AO22" s="64" t="s">
        <v>823</v>
      </c>
      <c r="AP22" s="64" t="s">
        <v>823</v>
      </c>
      <c r="AQ22" s="64" t="s">
        <v>823</v>
      </c>
      <c r="AR22" s="64" t="s">
        <v>823</v>
      </c>
      <c r="AS22" s="64" t="s">
        <v>823</v>
      </c>
      <c r="AT22" s="64" t="s">
        <v>823</v>
      </c>
      <c r="AU22" s="64" t="s">
        <v>823</v>
      </c>
      <c r="AV22" s="64" t="s">
        <v>823</v>
      </c>
      <c r="AW22" s="65" t="s">
        <v>823</v>
      </c>
      <c r="AY22" s="383" t="s">
        <v>824</v>
      </c>
      <c r="AZ22" s="329" t="s">
        <v>606</v>
      </c>
      <c r="BA22" s="99" t="s">
        <v>603</v>
      </c>
      <c r="BB22" s="100">
        <f t="shared" si="1"/>
        <v>20</v>
      </c>
      <c r="BC22" s="99" t="s">
        <v>575</v>
      </c>
      <c r="BD22" s="100">
        <f t="shared" si="2"/>
        <v>31</v>
      </c>
      <c r="BE22" s="99" t="s">
        <v>573</v>
      </c>
      <c r="BF22" s="100">
        <f t="shared" si="3"/>
        <v>3</v>
      </c>
      <c r="BG22" s="99" t="s">
        <v>749</v>
      </c>
      <c r="BH22" s="100">
        <f t="shared" si="4"/>
        <v>28</v>
      </c>
      <c r="BI22" s="99" t="s">
        <v>548</v>
      </c>
      <c r="BJ22" s="101">
        <f t="shared" si="5"/>
        <v>1</v>
      </c>
    </row>
    <row r="23" spans="2:62" ht="15.75" thickBot="1" x14ac:dyDescent="0.3">
      <c r="B23" s="324" t="str">
        <f t="shared" si="0"/>
        <v/>
      </c>
      <c r="C23" s="96" t="s">
        <v>741</v>
      </c>
      <c r="D23" s="95">
        <v>18</v>
      </c>
      <c r="E23" s="248" t="s">
        <v>742</v>
      </c>
      <c r="F23" s="93" t="s">
        <v>823</v>
      </c>
      <c r="G23" s="85" t="s">
        <v>823</v>
      </c>
      <c r="H23" s="85" t="s">
        <v>823</v>
      </c>
      <c r="I23" s="85" t="s">
        <v>823</v>
      </c>
      <c r="J23" s="85" t="s">
        <v>823</v>
      </c>
      <c r="K23" s="85" t="s">
        <v>823</v>
      </c>
      <c r="L23" s="85" t="s">
        <v>823</v>
      </c>
      <c r="M23" s="85" t="s">
        <v>823</v>
      </c>
      <c r="N23" s="85" t="s">
        <v>823</v>
      </c>
      <c r="O23" s="85" t="s">
        <v>823</v>
      </c>
      <c r="P23" s="85" t="s">
        <v>823</v>
      </c>
      <c r="Q23" s="85" t="s">
        <v>823</v>
      </c>
      <c r="R23" s="85" t="s">
        <v>823</v>
      </c>
      <c r="S23" s="85" t="s">
        <v>823</v>
      </c>
      <c r="T23" s="85" t="s">
        <v>823</v>
      </c>
      <c r="U23" s="86" t="s">
        <v>807</v>
      </c>
      <c r="V23" s="69" t="s">
        <v>823</v>
      </c>
      <c r="W23" s="64" t="s">
        <v>823</v>
      </c>
      <c r="X23" s="64" t="s">
        <v>823</v>
      </c>
      <c r="Y23" s="64" t="s">
        <v>823</v>
      </c>
      <c r="Z23" s="64" t="s">
        <v>823</v>
      </c>
      <c r="AA23" s="64" t="s">
        <v>823</v>
      </c>
      <c r="AB23" s="64" t="s">
        <v>823</v>
      </c>
      <c r="AC23" s="64" t="s">
        <v>823</v>
      </c>
      <c r="AD23" s="64" t="s">
        <v>823</v>
      </c>
      <c r="AE23" s="64" t="s">
        <v>807</v>
      </c>
      <c r="AF23" s="64" t="s">
        <v>823</v>
      </c>
      <c r="AG23" s="64" t="s">
        <v>823</v>
      </c>
      <c r="AH23" s="64" t="s">
        <v>823</v>
      </c>
      <c r="AI23" s="64" t="s">
        <v>823</v>
      </c>
      <c r="AJ23" s="64" t="s">
        <v>823</v>
      </c>
      <c r="AK23" s="64" t="s">
        <v>823</v>
      </c>
      <c r="AL23" s="64" t="s">
        <v>823</v>
      </c>
      <c r="AM23" s="64" t="s">
        <v>823</v>
      </c>
      <c r="AN23" s="64" t="s">
        <v>823</v>
      </c>
      <c r="AO23" s="64" t="s">
        <v>823</v>
      </c>
      <c r="AP23" s="64" t="s">
        <v>807</v>
      </c>
      <c r="AQ23" s="64" t="s">
        <v>823</v>
      </c>
      <c r="AR23" s="64" t="s">
        <v>823</v>
      </c>
      <c r="AS23" s="64" t="s">
        <v>823</v>
      </c>
      <c r="AT23" s="64" t="s">
        <v>823</v>
      </c>
      <c r="AU23" s="64" t="s">
        <v>823</v>
      </c>
      <c r="AV23" s="64" t="s">
        <v>823</v>
      </c>
      <c r="AW23" s="65" t="s">
        <v>823</v>
      </c>
      <c r="AY23" s="383"/>
      <c r="AZ23" s="333" t="s">
        <v>607</v>
      </c>
      <c r="BA23" s="79" t="s">
        <v>779</v>
      </c>
      <c r="BB23" s="78">
        <f t="shared" si="1"/>
        <v>21</v>
      </c>
      <c r="BC23" s="77" t="s">
        <v>603</v>
      </c>
      <c r="BD23" s="78">
        <f t="shared" si="2"/>
        <v>20</v>
      </c>
      <c r="BE23" s="77" t="s">
        <v>684</v>
      </c>
      <c r="BF23" s="78">
        <f t="shared" si="3"/>
        <v>24</v>
      </c>
      <c r="BG23" s="77" t="s">
        <v>723</v>
      </c>
      <c r="BH23" s="78">
        <f t="shared" si="4"/>
        <v>23</v>
      </c>
      <c r="BI23" s="77" t="s">
        <v>539</v>
      </c>
      <c r="BJ23" s="102">
        <f t="shared" si="5"/>
        <v>10</v>
      </c>
    </row>
    <row r="24" spans="2:62" ht="15.75" thickBot="1" x14ac:dyDescent="0.3">
      <c r="B24" s="324" t="str">
        <f t="shared" si="0"/>
        <v/>
      </c>
      <c r="C24" s="96" t="s">
        <v>747</v>
      </c>
      <c r="D24" s="95">
        <v>19</v>
      </c>
      <c r="E24" s="248" t="s">
        <v>748</v>
      </c>
      <c r="F24" s="93" t="s">
        <v>823</v>
      </c>
      <c r="G24" s="85" t="s">
        <v>823</v>
      </c>
      <c r="H24" s="85" t="s">
        <v>823</v>
      </c>
      <c r="I24" s="85" t="s">
        <v>823</v>
      </c>
      <c r="J24" s="85" t="s">
        <v>823</v>
      </c>
      <c r="K24" s="85" t="s">
        <v>823</v>
      </c>
      <c r="L24" s="85" t="s">
        <v>823</v>
      </c>
      <c r="M24" s="85" t="s">
        <v>823</v>
      </c>
      <c r="N24" s="85" t="s">
        <v>823</v>
      </c>
      <c r="O24" s="85" t="s">
        <v>823</v>
      </c>
      <c r="P24" s="85" t="s">
        <v>823</v>
      </c>
      <c r="Q24" s="85" t="s">
        <v>823</v>
      </c>
      <c r="R24" s="85" t="s">
        <v>807</v>
      </c>
      <c r="S24" s="85" t="s">
        <v>823</v>
      </c>
      <c r="T24" s="85" t="s">
        <v>823</v>
      </c>
      <c r="U24" s="86" t="s">
        <v>823</v>
      </c>
      <c r="V24" s="69" t="s">
        <v>823</v>
      </c>
      <c r="W24" s="64" t="s">
        <v>823</v>
      </c>
      <c r="X24" s="64" t="s">
        <v>823</v>
      </c>
      <c r="Y24" s="64" t="s">
        <v>823</v>
      </c>
      <c r="Z24" s="64" t="s">
        <v>823</v>
      </c>
      <c r="AA24" s="64" t="s">
        <v>823</v>
      </c>
      <c r="AB24" s="64" t="s">
        <v>823</v>
      </c>
      <c r="AC24" s="64" t="s">
        <v>807</v>
      </c>
      <c r="AD24" s="64" t="s">
        <v>823</v>
      </c>
      <c r="AE24" s="64" t="s">
        <v>823</v>
      </c>
      <c r="AF24" s="64" t="s">
        <v>823</v>
      </c>
      <c r="AG24" s="64" t="s">
        <v>823</v>
      </c>
      <c r="AH24" s="64" t="s">
        <v>823</v>
      </c>
      <c r="AI24" s="64" t="s">
        <v>823</v>
      </c>
      <c r="AJ24" s="64" t="s">
        <v>807</v>
      </c>
      <c r="AK24" s="64" t="s">
        <v>823</v>
      </c>
      <c r="AL24" s="64" t="s">
        <v>823</v>
      </c>
      <c r="AM24" s="64" t="s">
        <v>823</v>
      </c>
      <c r="AN24" s="64" t="s">
        <v>823</v>
      </c>
      <c r="AO24" s="64" t="s">
        <v>823</v>
      </c>
      <c r="AP24" s="64" t="s">
        <v>823</v>
      </c>
      <c r="AQ24" s="64" t="s">
        <v>823</v>
      </c>
      <c r="AR24" s="64" t="s">
        <v>823</v>
      </c>
      <c r="AS24" s="64" t="s">
        <v>823</v>
      </c>
      <c r="AT24" s="64" t="s">
        <v>823</v>
      </c>
      <c r="AU24" s="64" t="s">
        <v>823</v>
      </c>
      <c r="AV24" s="64" t="s">
        <v>823</v>
      </c>
      <c r="AW24" s="65" t="s">
        <v>823</v>
      </c>
      <c r="AY24" s="383"/>
      <c r="AZ24" s="333" t="s">
        <v>283</v>
      </c>
      <c r="BA24" s="79" t="s">
        <v>283</v>
      </c>
      <c r="BB24" s="78">
        <f t="shared" si="1"/>
        <v>12</v>
      </c>
      <c r="BC24" s="61"/>
      <c r="BD24" s="78"/>
      <c r="BE24" s="77" t="s">
        <v>765</v>
      </c>
      <c r="BF24" s="78">
        <f t="shared" si="3"/>
        <v>33</v>
      </c>
      <c r="BG24" s="77" t="s">
        <v>793</v>
      </c>
      <c r="BH24" s="78">
        <f t="shared" si="4"/>
        <v>91</v>
      </c>
      <c r="BI24" s="77" t="s">
        <v>547</v>
      </c>
      <c r="BJ24" s="102">
        <f t="shared" si="5"/>
        <v>5</v>
      </c>
    </row>
    <row r="25" spans="2:62" ht="15.75" thickBot="1" x14ac:dyDescent="0.3">
      <c r="B25" s="324" t="str">
        <f t="shared" si="0"/>
        <v/>
      </c>
      <c r="C25" s="96" t="s">
        <v>603</v>
      </c>
      <c r="D25" s="95">
        <v>20</v>
      </c>
      <c r="E25" s="248" t="s">
        <v>653</v>
      </c>
      <c r="F25" s="93" t="s">
        <v>823</v>
      </c>
      <c r="G25" s="85" t="s">
        <v>823</v>
      </c>
      <c r="H25" s="85" t="s">
        <v>823</v>
      </c>
      <c r="I25" s="85" t="s">
        <v>823</v>
      </c>
      <c r="J25" s="85" t="s">
        <v>823</v>
      </c>
      <c r="K25" s="85" t="s">
        <v>807</v>
      </c>
      <c r="L25" s="85" t="s">
        <v>823</v>
      </c>
      <c r="M25" s="85" t="s">
        <v>823</v>
      </c>
      <c r="N25" s="85" t="s">
        <v>823</v>
      </c>
      <c r="O25" s="85" t="s">
        <v>823</v>
      </c>
      <c r="P25" s="85" t="s">
        <v>823</v>
      </c>
      <c r="Q25" s="85" t="s">
        <v>823</v>
      </c>
      <c r="R25" s="85" t="s">
        <v>823</v>
      </c>
      <c r="S25" s="85" t="s">
        <v>823</v>
      </c>
      <c r="T25" s="85" t="s">
        <v>823</v>
      </c>
      <c r="U25" s="86" t="s">
        <v>823</v>
      </c>
      <c r="V25" s="69" t="s">
        <v>807</v>
      </c>
      <c r="W25" s="64" t="s">
        <v>807</v>
      </c>
      <c r="X25" s="64" t="s">
        <v>823</v>
      </c>
      <c r="Y25" s="64" t="s">
        <v>823</v>
      </c>
      <c r="Z25" s="64" t="s">
        <v>823</v>
      </c>
      <c r="AA25" s="64" t="s">
        <v>823</v>
      </c>
      <c r="AB25" s="64" t="s">
        <v>823</v>
      </c>
      <c r="AC25" s="64" t="s">
        <v>823</v>
      </c>
      <c r="AD25" s="64" t="s">
        <v>823</v>
      </c>
      <c r="AE25" s="64" t="s">
        <v>823</v>
      </c>
      <c r="AF25" s="64" t="s">
        <v>823</v>
      </c>
      <c r="AG25" s="64" t="s">
        <v>823</v>
      </c>
      <c r="AH25" s="64" t="s">
        <v>823</v>
      </c>
      <c r="AI25" s="64" t="s">
        <v>823</v>
      </c>
      <c r="AJ25" s="64" t="s">
        <v>823</v>
      </c>
      <c r="AK25" s="64" t="s">
        <v>823</v>
      </c>
      <c r="AL25" s="64" t="s">
        <v>823</v>
      </c>
      <c r="AM25" s="64" t="s">
        <v>823</v>
      </c>
      <c r="AN25" s="64" t="s">
        <v>823</v>
      </c>
      <c r="AO25" s="64" t="s">
        <v>823</v>
      </c>
      <c r="AP25" s="64" t="s">
        <v>823</v>
      </c>
      <c r="AQ25" s="64" t="s">
        <v>823</v>
      </c>
      <c r="AR25" s="64" t="s">
        <v>823</v>
      </c>
      <c r="AS25" s="64" t="s">
        <v>823</v>
      </c>
      <c r="AT25" s="64" t="s">
        <v>823</v>
      </c>
      <c r="AU25" s="64" t="s">
        <v>823</v>
      </c>
      <c r="AV25" s="64" t="s">
        <v>807</v>
      </c>
      <c r="AW25" s="65" t="s">
        <v>823</v>
      </c>
      <c r="AY25" s="383"/>
      <c r="AZ25" s="333" t="s">
        <v>608</v>
      </c>
      <c r="BA25" s="79" t="s">
        <v>729</v>
      </c>
      <c r="BB25" s="78">
        <f t="shared" si="1"/>
        <v>34</v>
      </c>
      <c r="BC25" s="61"/>
      <c r="BD25" s="78"/>
      <c r="BE25" s="77" t="s">
        <v>793</v>
      </c>
      <c r="BF25" s="78">
        <f t="shared" si="3"/>
        <v>91</v>
      </c>
      <c r="BG25" s="77" t="s">
        <v>684</v>
      </c>
      <c r="BH25" s="78">
        <f t="shared" si="4"/>
        <v>24</v>
      </c>
      <c r="BI25" s="77" t="s">
        <v>695</v>
      </c>
      <c r="BJ25" s="102">
        <f t="shared" si="5"/>
        <v>9</v>
      </c>
    </row>
    <row r="26" spans="2:62" ht="15.75" thickBot="1" x14ac:dyDescent="0.3">
      <c r="B26" s="324" t="str">
        <f t="shared" si="0"/>
        <v/>
      </c>
      <c r="C26" s="96" t="s">
        <v>779</v>
      </c>
      <c r="D26" s="95">
        <v>21</v>
      </c>
      <c r="E26" s="248" t="s">
        <v>780</v>
      </c>
      <c r="F26" s="93" t="s">
        <v>823</v>
      </c>
      <c r="G26" s="85" t="s">
        <v>823</v>
      </c>
      <c r="H26" s="85" t="s">
        <v>823</v>
      </c>
      <c r="I26" s="85" t="s">
        <v>807</v>
      </c>
      <c r="J26" s="85" t="s">
        <v>823</v>
      </c>
      <c r="K26" s="85" t="s">
        <v>823</v>
      </c>
      <c r="L26" s="85" t="s">
        <v>823</v>
      </c>
      <c r="M26" s="85" t="s">
        <v>823</v>
      </c>
      <c r="N26" s="85" t="s">
        <v>823</v>
      </c>
      <c r="O26" s="85" t="s">
        <v>823</v>
      </c>
      <c r="P26" s="85" t="s">
        <v>823</v>
      </c>
      <c r="Q26" s="85" t="s">
        <v>807</v>
      </c>
      <c r="R26" s="85" t="s">
        <v>823</v>
      </c>
      <c r="S26" s="85" t="s">
        <v>823</v>
      </c>
      <c r="T26" s="85" t="s">
        <v>823</v>
      </c>
      <c r="U26" s="86" t="s">
        <v>823</v>
      </c>
      <c r="V26" s="69" t="s">
        <v>823</v>
      </c>
      <c r="W26" s="64" t="s">
        <v>807</v>
      </c>
      <c r="X26" s="64" t="s">
        <v>823</v>
      </c>
      <c r="Y26" s="64" t="s">
        <v>823</v>
      </c>
      <c r="Z26" s="64" t="s">
        <v>823</v>
      </c>
      <c r="AA26" s="64" t="s">
        <v>807</v>
      </c>
      <c r="AB26" s="64" t="s">
        <v>823</v>
      </c>
      <c r="AC26" s="64" t="s">
        <v>823</v>
      </c>
      <c r="AD26" s="64" t="s">
        <v>823</v>
      </c>
      <c r="AE26" s="64" t="s">
        <v>823</v>
      </c>
      <c r="AF26" s="64" t="s">
        <v>823</v>
      </c>
      <c r="AG26" s="64" t="s">
        <v>823</v>
      </c>
      <c r="AH26" s="64" t="s">
        <v>823</v>
      </c>
      <c r="AI26" s="64" t="s">
        <v>823</v>
      </c>
      <c r="AJ26" s="64" t="s">
        <v>823</v>
      </c>
      <c r="AK26" s="64" t="s">
        <v>823</v>
      </c>
      <c r="AL26" s="64" t="s">
        <v>823</v>
      </c>
      <c r="AM26" s="64" t="s">
        <v>823</v>
      </c>
      <c r="AN26" s="64" t="s">
        <v>823</v>
      </c>
      <c r="AO26" s="64" t="s">
        <v>823</v>
      </c>
      <c r="AP26" s="64" t="s">
        <v>823</v>
      </c>
      <c r="AQ26" s="64" t="s">
        <v>823</v>
      </c>
      <c r="AR26" s="64" t="s">
        <v>823</v>
      </c>
      <c r="AS26" s="64" t="s">
        <v>823</v>
      </c>
      <c r="AT26" s="64" t="s">
        <v>807</v>
      </c>
      <c r="AU26" s="64" t="s">
        <v>823</v>
      </c>
      <c r="AV26" s="64" t="s">
        <v>823</v>
      </c>
      <c r="AW26" s="65" t="s">
        <v>823</v>
      </c>
      <c r="AY26" s="383"/>
      <c r="AZ26" s="333" t="s">
        <v>609</v>
      </c>
      <c r="BA26" s="79" t="s">
        <v>537</v>
      </c>
      <c r="BB26" s="78">
        <f t="shared" si="1"/>
        <v>15</v>
      </c>
      <c r="BC26" s="77" t="s">
        <v>662</v>
      </c>
      <c r="BD26" s="78">
        <f t="shared" ref="BD26:BD36" si="6">INDEX($D$6:$D$105, MATCH(BC26,$C$6:$C$105,0))</f>
        <v>82</v>
      </c>
      <c r="BE26" s="77" t="s">
        <v>729</v>
      </c>
      <c r="BF26" s="78">
        <f t="shared" si="3"/>
        <v>34</v>
      </c>
      <c r="BG26" s="77" t="s">
        <v>664</v>
      </c>
      <c r="BH26" s="78">
        <f t="shared" si="4"/>
        <v>46</v>
      </c>
      <c r="BI26" s="77" t="s">
        <v>565</v>
      </c>
      <c r="BJ26" s="102">
        <f t="shared" si="5"/>
        <v>14</v>
      </c>
    </row>
    <row r="27" spans="2:62" ht="15.75" thickBot="1" x14ac:dyDescent="0.3">
      <c r="B27" s="324" t="str">
        <f t="shared" si="0"/>
        <v/>
      </c>
      <c r="C27" s="96" t="s">
        <v>754</v>
      </c>
      <c r="D27" s="95">
        <v>22</v>
      </c>
      <c r="E27" s="248" t="s">
        <v>755</v>
      </c>
      <c r="F27" s="93" t="s">
        <v>823</v>
      </c>
      <c r="G27" s="85" t="s">
        <v>823</v>
      </c>
      <c r="H27" s="85" t="s">
        <v>823</v>
      </c>
      <c r="I27" s="85" t="s">
        <v>823</v>
      </c>
      <c r="J27" s="85" t="s">
        <v>807</v>
      </c>
      <c r="K27" s="85" t="s">
        <v>823</v>
      </c>
      <c r="L27" s="85" t="s">
        <v>823</v>
      </c>
      <c r="M27" s="85" t="s">
        <v>823</v>
      </c>
      <c r="N27" s="85" t="s">
        <v>823</v>
      </c>
      <c r="O27" s="85" t="s">
        <v>823</v>
      </c>
      <c r="P27" s="85" t="s">
        <v>823</v>
      </c>
      <c r="Q27" s="85" t="s">
        <v>823</v>
      </c>
      <c r="R27" s="85" t="s">
        <v>823</v>
      </c>
      <c r="S27" s="85" t="s">
        <v>823</v>
      </c>
      <c r="T27" s="85" t="s">
        <v>823</v>
      </c>
      <c r="U27" s="86" t="s">
        <v>823</v>
      </c>
      <c r="V27" s="69" t="s">
        <v>823</v>
      </c>
      <c r="W27" s="64" t="s">
        <v>823</v>
      </c>
      <c r="X27" s="64" t="s">
        <v>823</v>
      </c>
      <c r="Y27" s="64" t="s">
        <v>823</v>
      </c>
      <c r="Z27" s="64" t="s">
        <v>823</v>
      </c>
      <c r="AA27" s="64" t="s">
        <v>823</v>
      </c>
      <c r="AB27" s="64" t="s">
        <v>823</v>
      </c>
      <c r="AC27" s="64" t="s">
        <v>823</v>
      </c>
      <c r="AD27" s="64" t="s">
        <v>823</v>
      </c>
      <c r="AE27" s="64" t="s">
        <v>823</v>
      </c>
      <c r="AF27" s="64" t="s">
        <v>807</v>
      </c>
      <c r="AG27" s="64" t="s">
        <v>823</v>
      </c>
      <c r="AH27" s="64" t="s">
        <v>823</v>
      </c>
      <c r="AI27" s="64" t="s">
        <v>823</v>
      </c>
      <c r="AJ27" s="64" t="s">
        <v>823</v>
      </c>
      <c r="AK27" s="64" t="s">
        <v>823</v>
      </c>
      <c r="AL27" s="64" t="s">
        <v>823</v>
      </c>
      <c r="AM27" s="64" t="s">
        <v>823</v>
      </c>
      <c r="AN27" s="64" t="s">
        <v>823</v>
      </c>
      <c r="AO27" s="64" t="s">
        <v>823</v>
      </c>
      <c r="AP27" s="64" t="s">
        <v>823</v>
      </c>
      <c r="AQ27" s="64" t="s">
        <v>807</v>
      </c>
      <c r="AR27" s="64" t="s">
        <v>823</v>
      </c>
      <c r="AS27" s="64" t="s">
        <v>823</v>
      </c>
      <c r="AT27" s="64" t="s">
        <v>823</v>
      </c>
      <c r="AU27" s="64" t="s">
        <v>823</v>
      </c>
      <c r="AV27" s="64" t="s">
        <v>823</v>
      </c>
      <c r="AW27" s="65" t="s">
        <v>823</v>
      </c>
      <c r="AY27" s="383"/>
      <c r="AZ27" s="333" t="s">
        <v>610</v>
      </c>
      <c r="BA27" s="79" t="s">
        <v>610</v>
      </c>
      <c r="BB27" s="78">
        <f t="shared" si="1"/>
        <v>49</v>
      </c>
      <c r="BC27" s="77" t="s">
        <v>537</v>
      </c>
      <c r="BD27" s="78">
        <f t="shared" si="6"/>
        <v>15</v>
      </c>
      <c r="BE27" s="77" t="s">
        <v>542</v>
      </c>
      <c r="BF27" s="78">
        <f t="shared" si="3"/>
        <v>11</v>
      </c>
      <c r="BG27" s="77" t="s">
        <v>773</v>
      </c>
      <c r="BH27" s="78">
        <f t="shared" si="4"/>
        <v>94</v>
      </c>
      <c r="BI27" s="77" t="s">
        <v>779</v>
      </c>
      <c r="BJ27" s="102">
        <f t="shared" si="5"/>
        <v>21</v>
      </c>
    </row>
    <row r="28" spans="2:62" ht="15.75" thickBot="1" x14ac:dyDescent="0.3">
      <c r="B28" s="324" t="str">
        <f t="shared" si="0"/>
        <v/>
      </c>
      <c r="C28" s="96" t="s">
        <v>723</v>
      </c>
      <c r="D28" s="95">
        <v>23</v>
      </c>
      <c r="E28" s="248" t="s">
        <v>724</v>
      </c>
      <c r="F28" s="93" t="s">
        <v>823</v>
      </c>
      <c r="G28" s="85" t="s">
        <v>823</v>
      </c>
      <c r="H28" s="85" t="s">
        <v>823</v>
      </c>
      <c r="I28" s="85" t="s">
        <v>823</v>
      </c>
      <c r="J28" s="85" t="s">
        <v>823</v>
      </c>
      <c r="K28" s="85" t="s">
        <v>823</v>
      </c>
      <c r="L28" s="85" t="s">
        <v>807</v>
      </c>
      <c r="M28" s="85" t="s">
        <v>823</v>
      </c>
      <c r="N28" s="85" t="s">
        <v>823</v>
      </c>
      <c r="O28" s="85" t="s">
        <v>823</v>
      </c>
      <c r="P28" s="85" t="s">
        <v>823</v>
      </c>
      <c r="Q28" s="85" t="s">
        <v>823</v>
      </c>
      <c r="R28" s="85" t="s">
        <v>823</v>
      </c>
      <c r="S28" s="85" t="s">
        <v>823</v>
      </c>
      <c r="T28" s="85" t="s">
        <v>823</v>
      </c>
      <c r="U28" s="86" t="s">
        <v>823</v>
      </c>
      <c r="V28" s="69" t="s">
        <v>823</v>
      </c>
      <c r="W28" s="64" t="s">
        <v>807</v>
      </c>
      <c r="X28" s="64" t="s">
        <v>823</v>
      </c>
      <c r="Y28" s="64" t="s">
        <v>823</v>
      </c>
      <c r="Z28" s="64" t="s">
        <v>823</v>
      </c>
      <c r="AA28" s="64" t="s">
        <v>823</v>
      </c>
      <c r="AB28" s="64" t="s">
        <v>823</v>
      </c>
      <c r="AC28" s="64" t="s">
        <v>823</v>
      </c>
      <c r="AD28" s="64" t="s">
        <v>823</v>
      </c>
      <c r="AE28" s="64" t="s">
        <v>823</v>
      </c>
      <c r="AF28" s="64" t="s">
        <v>823</v>
      </c>
      <c r="AG28" s="64" t="s">
        <v>823</v>
      </c>
      <c r="AH28" s="64" t="s">
        <v>823</v>
      </c>
      <c r="AI28" s="64" t="s">
        <v>807</v>
      </c>
      <c r="AJ28" s="64" t="s">
        <v>823</v>
      </c>
      <c r="AK28" s="64" t="s">
        <v>823</v>
      </c>
      <c r="AL28" s="64" t="s">
        <v>823</v>
      </c>
      <c r="AM28" s="64" t="s">
        <v>823</v>
      </c>
      <c r="AN28" s="64" t="s">
        <v>823</v>
      </c>
      <c r="AO28" s="64" t="s">
        <v>823</v>
      </c>
      <c r="AP28" s="64" t="s">
        <v>823</v>
      </c>
      <c r="AQ28" s="64" t="s">
        <v>823</v>
      </c>
      <c r="AR28" s="64" t="s">
        <v>823</v>
      </c>
      <c r="AS28" s="64" t="s">
        <v>823</v>
      </c>
      <c r="AT28" s="64" t="s">
        <v>823</v>
      </c>
      <c r="AU28" s="64" t="s">
        <v>807</v>
      </c>
      <c r="AV28" s="64" t="s">
        <v>823</v>
      </c>
      <c r="AW28" s="65" t="s">
        <v>823</v>
      </c>
      <c r="AY28" s="383"/>
      <c r="AZ28" s="333" t="s">
        <v>611</v>
      </c>
      <c r="BA28" s="79" t="s">
        <v>537</v>
      </c>
      <c r="BB28" s="78">
        <f t="shared" si="1"/>
        <v>15</v>
      </c>
      <c r="BC28" s="77" t="s">
        <v>736</v>
      </c>
      <c r="BD28" s="78">
        <f t="shared" si="6"/>
        <v>55</v>
      </c>
      <c r="BE28" s="77" t="s">
        <v>670</v>
      </c>
      <c r="BF28" s="78">
        <f t="shared" si="3"/>
        <v>16</v>
      </c>
      <c r="BG28" s="77" t="s">
        <v>549</v>
      </c>
      <c r="BH28" s="78">
        <f t="shared" si="4"/>
        <v>17</v>
      </c>
      <c r="BI28" s="77" t="s">
        <v>777</v>
      </c>
      <c r="BJ28" s="102">
        <f t="shared" si="5"/>
        <v>45</v>
      </c>
    </row>
    <row r="29" spans="2:62" ht="15.75" thickBot="1" x14ac:dyDescent="0.3">
      <c r="B29" s="324" t="str">
        <f t="shared" si="0"/>
        <v/>
      </c>
      <c r="C29" s="96" t="s">
        <v>684</v>
      </c>
      <c r="D29" s="95">
        <v>24</v>
      </c>
      <c r="E29" s="248" t="s">
        <v>685</v>
      </c>
      <c r="F29" s="93" t="s">
        <v>823</v>
      </c>
      <c r="G29" s="85" t="s">
        <v>823</v>
      </c>
      <c r="H29" s="85" t="s">
        <v>823</v>
      </c>
      <c r="I29" s="85" t="s">
        <v>823</v>
      </c>
      <c r="J29" s="85" t="s">
        <v>823</v>
      </c>
      <c r="K29" s="85" t="s">
        <v>823</v>
      </c>
      <c r="L29" s="85" t="s">
        <v>823</v>
      </c>
      <c r="M29" s="85" t="s">
        <v>823</v>
      </c>
      <c r="N29" s="85" t="s">
        <v>807</v>
      </c>
      <c r="O29" s="85" t="s">
        <v>823</v>
      </c>
      <c r="P29" s="85" t="s">
        <v>823</v>
      </c>
      <c r="Q29" s="85" t="s">
        <v>823</v>
      </c>
      <c r="R29" s="85" t="s">
        <v>823</v>
      </c>
      <c r="S29" s="85" t="s">
        <v>823</v>
      </c>
      <c r="T29" s="85" t="s">
        <v>823</v>
      </c>
      <c r="U29" s="86" t="s">
        <v>823</v>
      </c>
      <c r="V29" s="69" t="s">
        <v>823</v>
      </c>
      <c r="W29" s="64" t="s">
        <v>807</v>
      </c>
      <c r="X29" s="64" t="s">
        <v>823</v>
      </c>
      <c r="Y29" s="64" t="s">
        <v>807</v>
      </c>
      <c r="Z29" s="64" t="s">
        <v>823</v>
      </c>
      <c r="AA29" s="64" t="s">
        <v>823</v>
      </c>
      <c r="AB29" s="64" t="s">
        <v>823</v>
      </c>
      <c r="AC29" s="64" t="s">
        <v>823</v>
      </c>
      <c r="AD29" s="64" t="s">
        <v>823</v>
      </c>
      <c r="AE29" s="64" t="s">
        <v>823</v>
      </c>
      <c r="AF29" s="64" t="s">
        <v>823</v>
      </c>
      <c r="AG29" s="64" t="s">
        <v>823</v>
      </c>
      <c r="AH29" s="64" t="s">
        <v>823</v>
      </c>
      <c r="AI29" s="64" t="s">
        <v>823</v>
      </c>
      <c r="AJ29" s="64" t="s">
        <v>823</v>
      </c>
      <c r="AK29" s="64" t="s">
        <v>823</v>
      </c>
      <c r="AL29" s="64" t="s">
        <v>823</v>
      </c>
      <c r="AM29" s="64" t="s">
        <v>823</v>
      </c>
      <c r="AN29" s="64" t="s">
        <v>807</v>
      </c>
      <c r="AO29" s="64" t="s">
        <v>823</v>
      </c>
      <c r="AP29" s="64" t="s">
        <v>823</v>
      </c>
      <c r="AQ29" s="64" t="s">
        <v>823</v>
      </c>
      <c r="AR29" s="64" t="s">
        <v>807</v>
      </c>
      <c r="AS29" s="64" t="s">
        <v>823</v>
      </c>
      <c r="AT29" s="64" t="s">
        <v>823</v>
      </c>
      <c r="AU29" s="64" t="s">
        <v>823</v>
      </c>
      <c r="AV29" s="64" t="s">
        <v>823</v>
      </c>
      <c r="AW29" s="65" t="s">
        <v>823</v>
      </c>
      <c r="AY29" s="383"/>
      <c r="AZ29" s="333" t="s">
        <v>612</v>
      </c>
      <c r="BA29" s="79" t="s">
        <v>747</v>
      </c>
      <c r="BB29" s="78">
        <f t="shared" si="1"/>
        <v>19</v>
      </c>
      <c r="BC29" s="77" t="s">
        <v>575</v>
      </c>
      <c r="BD29" s="78">
        <f t="shared" si="6"/>
        <v>31</v>
      </c>
      <c r="BE29" s="77" t="s">
        <v>771</v>
      </c>
      <c r="BF29" s="78">
        <f t="shared" si="3"/>
        <v>87</v>
      </c>
      <c r="BG29" s="77" t="s">
        <v>654</v>
      </c>
      <c r="BH29" s="78">
        <f t="shared" si="4"/>
        <v>88</v>
      </c>
      <c r="BI29" s="77" t="s">
        <v>548</v>
      </c>
      <c r="BJ29" s="102">
        <f t="shared" si="5"/>
        <v>1</v>
      </c>
    </row>
    <row r="30" spans="2:62" ht="15.75" thickBot="1" x14ac:dyDescent="0.3">
      <c r="B30" s="324" t="str">
        <f t="shared" si="0"/>
        <v/>
      </c>
      <c r="C30" s="96" t="s">
        <v>544</v>
      </c>
      <c r="D30" s="95">
        <v>25</v>
      </c>
      <c r="E30" s="248" t="s">
        <v>1912</v>
      </c>
      <c r="F30" s="93" t="s">
        <v>823</v>
      </c>
      <c r="G30" s="85" t="s">
        <v>823</v>
      </c>
      <c r="H30" s="85" t="s">
        <v>807</v>
      </c>
      <c r="I30" s="85" t="s">
        <v>823</v>
      </c>
      <c r="J30" s="85" t="s">
        <v>807</v>
      </c>
      <c r="K30" s="85" t="s">
        <v>823</v>
      </c>
      <c r="L30" s="85" t="s">
        <v>823</v>
      </c>
      <c r="M30" s="85" t="s">
        <v>823</v>
      </c>
      <c r="N30" s="85" t="s">
        <v>823</v>
      </c>
      <c r="O30" s="85" t="s">
        <v>823</v>
      </c>
      <c r="P30" s="85" t="s">
        <v>823</v>
      </c>
      <c r="Q30" s="85" t="s">
        <v>823</v>
      </c>
      <c r="R30" s="85" t="s">
        <v>823</v>
      </c>
      <c r="S30" s="85" t="s">
        <v>807</v>
      </c>
      <c r="T30" s="85" t="s">
        <v>823</v>
      </c>
      <c r="U30" s="86" t="s">
        <v>823</v>
      </c>
      <c r="V30" s="69" t="s">
        <v>823</v>
      </c>
      <c r="W30" s="64" t="s">
        <v>823</v>
      </c>
      <c r="X30" s="64" t="s">
        <v>823</v>
      </c>
      <c r="Y30" s="64" t="s">
        <v>823</v>
      </c>
      <c r="Z30" s="64" t="s">
        <v>823</v>
      </c>
      <c r="AA30" s="64" t="s">
        <v>823</v>
      </c>
      <c r="AB30" s="64" t="s">
        <v>823</v>
      </c>
      <c r="AC30" s="64" t="s">
        <v>823</v>
      </c>
      <c r="AD30" s="64" t="s">
        <v>823</v>
      </c>
      <c r="AE30" s="64" t="s">
        <v>823</v>
      </c>
      <c r="AF30" s="64" t="s">
        <v>823</v>
      </c>
      <c r="AG30" s="64" t="s">
        <v>823</v>
      </c>
      <c r="AH30" s="64" t="s">
        <v>823</v>
      </c>
      <c r="AI30" s="64" t="s">
        <v>823</v>
      </c>
      <c r="AJ30" s="64" t="s">
        <v>823</v>
      </c>
      <c r="AK30" s="64" t="s">
        <v>823</v>
      </c>
      <c r="AL30" s="64" t="s">
        <v>823</v>
      </c>
      <c r="AM30" s="64" t="s">
        <v>823</v>
      </c>
      <c r="AN30" s="64" t="s">
        <v>823</v>
      </c>
      <c r="AO30" s="64" t="s">
        <v>823</v>
      </c>
      <c r="AP30" s="64" t="s">
        <v>823</v>
      </c>
      <c r="AQ30" s="64" t="s">
        <v>823</v>
      </c>
      <c r="AR30" s="64" t="s">
        <v>823</v>
      </c>
      <c r="AS30" s="64" t="s">
        <v>823</v>
      </c>
      <c r="AT30" s="64" t="s">
        <v>823</v>
      </c>
      <c r="AU30" s="64" t="s">
        <v>823</v>
      </c>
      <c r="AV30" s="64" t="s">
        <v>823</v>
      </c>
      <c r="AW30" s="65" t="s">
        <v>807</v>
      </c>
      <c r="AY30" s="383"/>
      <c r="AZ30" s="333" t="s">
        <v>613</v>
      </c>
      <c r="BA30" s="79" t="s">
        <v>613</v>
      </c>
      <c r="BB30" s="78">
        <f t="shared" si="1"/>
        <v>42</v>
      </c>
      <c r="BC30" s="77" t="s">
        <v>537</v>
      </c>
      <c r="BD30" s="78">
        <f t="shared" si="6"/>
        <v>15</v>
      </c>
      <c r="BE30" s="77" t="s">
        <v>701</v>
      </c>
      <c r="BF30" s="78">
        <f t="shared" si="3"/>
        <v>39</v>
      </c>
      <c r="BG30" s="77" t="s">
        <v>659</v>
      </c>
      <c r="BH30" s="78">
        <f t="shared" si="4"/>
        <v>38</v>
      </c>
      <c r="BI30" s="77" t="s">
        <v>793</v>
      </c>
      <c r="BJ30" s="102">
        <f t="shared" si="5"/>
        <v>91</v>
      </c>
    </row>
    <row r="31" spans="2:62" ht="15.75" thickBot="1" x14ac:dyDescent="0.3">
      <c r="B31" s="324" t="str">
        <f t="shared" si="0"/>
        <v/>
      </c>
      <c r="C31" s="96" t="s">
        <v>546</v>
      </c>
      <c r="D31" s="95">
        <v>26</v>
      </c>
      <c r="E31" s="248" t="s">
        <v>2126</v>
      </c>
      <c r="F31" s="93" t="s">
        <v>823</v>
      </c>
      <c r="G31" s="85" t="s">
        <v>823</v>
      </c>
      <c r="H31" s="85" t="s">
        <v>823</v>
      </c>
      <c r="I31" s="85" t="s">
        <v>823</v>
      </c>
      <c r="J31" s="85" t="s">
        <v>823</v>
      </c>
      <c r="K31" s="85" t="s">
        <v>823</v>
      </c>
      <c r="L31" s="85" t="s">
        <v>823</v>
      </c>
      <c r="M31" s="85" t="s">
        <v>823</v>
      </c>
      <c r="N31" s="85" t="s">
        <v>807</v>
      </c>
      <c r="O31" s="85" t="s">
        <v>823</v>
      </c>
      <c r="P31" s="85" t="s">
        <v>823</v>
      </c>
      <c r="Q31" s="85" t="s">
        <v>823</v>
      </c>
      <c r="R31" s="85" t="s">
        <v>823</v>
      </c>
      <c r="S31" s="85" t="s">
        <v>823</v>
      </c>
      <c r="T31" s="85" t="s">
        <v>823</v>
      </c>
      <c r="U31" s="86" t="s">
        <v>823</v>
      </c>
      <c r="V31" s="69" t="s">
        <v>823</v>
      </c>
      <c r="W31" s="64" t="s">
        <v>823</v>
      </c>
      <c r="X31" s="64" t="s">
        <v>823</v>
      </c>
      <c r="Y31" s="64" t="s">
        <v>823</v>
      </c>
      <c r="Z31" s="64" t="s">
        <v>823</v>
      </c>
      <c r="AA31" s="64" t="s">
        <v>823</v>
      </c>
      <c r="AB31" s="64" t="s">
        <v>823</v>
      </c>
      <c r="AC31" s="64" t="s">
        <v>823</v>
      </c>
      <c r="AD31" s="64" t="s">
        <v>823</v>
      </c>
      <c r="AE31" s="64" t="s">
        <v>823</v>
      </c>
      <c r="AF31" s="64" t="s">
        <v>823</v>
      </c>
      <c r="AG31" s="64" t="s">
        <v>823</v>
      </c>
      <c r="AH31" s="64" t="s">
        <v>823</v>
      </c>
      <c r="AI31" s="64" t="s">
        <v>823</v>
      </c>
      <c r="AJ31" s="64" t="s">
        <v>823</v>
      </c>
      <c r="AK31" s="64" t="s">
        <v>823</v>
      </c>
      <c r="AL31" s="64" t="s">
        <v>823</v>
      </c>
      <c r="AM31" s="64" t="s">
        <v>823</v>
      </c>
      <c r="AN31" s="64" t="s">
        <v>823</v>
      </c>
      <c r="AO31" s="64" t="s">
        <v>823</v>
      </c>
      <c r="AP31" s="64" t="s">
        <v>823</v>
      </c>
      <c r="AQ31" s="64" t="s">
        <v>823</v>
      </c>
      <c r="AR31" s="64" t="s">
        <v>823</v>
      </c>
      <c r="AS31" s="64" t="s">
        <v>823</v>
      </c>
      <c r="AT31" s="64" t="s">
        <v>823</v>
      </c>
      <c r="AU31" s="64" t="s">
        <v>823</v>
      </c>
      <c r="AV31" s="64" t="s">
        <v>823</v>
      </c>
      <c r="AW31" s="65" t="s">
        <v>807</v>
      </c>
      <c r="AY31" s="383"/>
      <c r="AZ31" s="333" t="s">
        <v>121</v>
      </c>
      <c r="BA31" s="79" t="s">
        <v>741</v>
      </c>
      <c r="BB31" s="78">
        <f t="shared" si="1"/>
        <v>18</v>
      </c>
      <c r="BC31" s="77" t="s">
        <v>575</v>
      </c>
      <c r="BD31" s="78">
        <f t="shared" si="6"/>
        <v>31</v>
      </c>
      <c r="BE31" s="77" t="s">
        <v>714</v>
      </c>
      <c r="BF31" s="78">
        <f t="shared" si="3"/>
        <v>86</v>
      </c>
      <c r="BG31" s="77" t="s">
        <v>646</v>
      </c>
      <c r="BH31" s="78">
        <f t="shared" si="4"/>
        <v>78</v>
      </c>
      <c r="BI31" s="77" t="s">
        <v>548</v>
      </c>
      <c r="BJ31" s="102">
        <f t="shared" si="5"/>
        <v>1</v>
      </c>
    </row>
    <row r="32" spans="2:62" ht="15.75" thickBot="1" x14ac:dyDescent="0.3">
      <c r="B32" s="324" t="str">
        <f t="shared" si="0"/>
        <v/>
      </c>
      <c r="C32" s="96" t="s">
        <v>758</v>
      </c>
      <c r="D32" s="95">
        <v>27</v>
      </c>
      <c r="E32" s="248" t="s">
        <v>2027</v>
      </c>
      <c r="F32" s="93" t="s">
        <v>807</v>
      </c>
      <c r="G32" s="85" t="s">
        <v>823</v>
      </c>
      <c r="H32" s="85" t="s">
        <v>823</v>
      </c>
      <c r="I32" s="85" t="s">
        <v>823</v>
      </c>
      <c r="J32" s="85" t="s">
        <v>823</v>
      </c>
      <c r="K32" s="85" t="s">
        <v>823</v>
      </c>
      <c r="L32" s="85" t="s">
        <v>823</v>
      </c>
      <c r="M32" s="85" t="s">
        <v>823</v>
      </c>
      <c r="N32" s="85" t="s">
        <v>823</v>
      </c>
      <c r="O32" s="85" t="s">
        <v>823</v>
      </c>
      <c r="P32" s="85" t="s">
        <v>823</v>
      </c>
      <c r="Q32" s="85" t="s">
        <v>823</v>
      </c>
      <c r="R32" s="85" t="s">
        <v>807</v>
      </c>
      <c r="S32" s="85" t="s">
        <v>823</v>
      </c>
      <c r="T32" s="85" t="s">
        <v>823</v>
      </c>
      <c r="U32" s="86" t="s">
        <v>823</v>
      </c>
      <c r="V32" s="69" t="s">
        <v>823</v>
      </c>
      <c r="W32" s="64" t="s">
        <v>823</v>
      </c>
      <c r="X32" s="64" t="s">
        <v>823</v>
      </c>
      <c r="Y32" s="64" t="s">
        <v>823</v>
      </c>
      <c r="Z32" s="64" t="s">
        <v>823</v>
      </c>
      <c r="AA32" s="64" t="s">
        <v>823</v>
      </c>
      <c r="AB32" s="64" t="s">
        <v>823</v>
      </c>
      <c r="AC32" s="64" t="s">
        <v>823</v>
      </c>
      <c r="AD32" s="64" t="s">
        <v>823</v>
      </c>
      <c r="AE32" s="64" t="s">
        <v>823</v>
      </c>
      <c r="AF32" s="64" t="s">
        <v>823</v>
      </c>
      <c r="AG32" s="64" t="s">
        <v>823</v>
      </c>
      <c r="AH32" s="64" t="s">
        <v>823</v>
      </c>
      <c r="AI32" s="64" t="s">
        <v>823</v>
      </c>
      <c r="AJ32" s="64" t="s">
        <v>823</v>
      </c>
      <c r="AK32" s="64" t="s">
        <v>823</v>
      </c>
      <c r="AL32" s="64" t="s">
        <v>823</v>
      </c>
      <c r="AM32" s="64" t="s">
        <v>823</v>
      </c>
      <c r="AN32" s="64" t="s">
        <v>823</v>
      </c>
      <c r="AO32" s="64" t="s">
        <v>823</v>
      </c>
      <c r="AP32" s="64" t="s">
        <v>807</v>
      </c>
      <c r="AQ32" s="64" t="s">
        <v>823</v>
      </c>
      <c r="AR32" s="64" t="s">
        <v>823</v>
      </c>
      <c r="AS32" s="64" t="s">
        <v>823</v>
      </c>
      <c r="AT32" s="64" t="s">
        <v>823</v>
      </c>
      <c r="AU32" s="64" t="s">
        <v>807</v>
      </c>
      <c r="AV32" s="64" t="s">
        <v>823</v>
      </c>
      <c r="AW32" s="65" t="s">
        <v>823</v>
      </c>
      <c r="AY32" s="383"/>
      <c r="AZ32" s="333" t="s">
        <v>614</v>
      </c>
      <c r="BA32" s="79" t="s">
        <v>536</v>
      </c>
      <c r="BB32" s="78">
        <f t="shared" si="1"/>
        <v>2</v>
      </c>
      <c r="BC32" s="77" t="s">
        <v>721</v>
      </c>
      <c r="BD32" s="78">
        <f t="shared" si="6"/>
        <v>7</v>
      </c>
      <c r="BE32" s="77" t="s">
        <v>754</v>
      </c>
      <c r="BF32" s="78">
        <f t="shared" si="3"/>
        <v>22</v>
      </c>
      <c r="BG32" s="77" t="s">
        <v>574</v>
      </c>
      <c r="BH32" s="78">
        <f t="shared" si="4"/>
        <v>30</v>
      </c>
      <c r="BI32" s="77" t="s">
        <v>695</v>
      </c>
      <c r="BJ32" s="102">
        <f t="shared" si="5"/>
        <v>9</v>
      </c>
    </row>
    <row r="33" spans="2:62" ht="15.75" thickBot="1" x14ac:dyDescent="0.3">
      <c r="B33" s="324" t="str">
        <f t="shared" si="0"/>
        <v/>
      </c>
      <c r="C33" s="96" t="s">
        <v>749</v>
      </c>
      <c r="D33" s="95">
        <v>28</v>
      </c>
      <c r="E33" s="248" t="s">
        <v>750</v>
      </c>
      <c r="F33" s="93" t="s">
        <v>823</v>
      </c>
      <c r="G33" s="85" t="s">
        <v>823</v>
      </c>
      <c r="H33" s="85" t="s">
        <v>823</v>
      </c>
      <c r="I33" s="85" t="s">
        <v>823</v>
      </c>
      <c r="J33" s="85" t="s">
        <v>823</v>
      </c>
      <c r="K33" s="85" t="s">
        <v>823</v>
      </c>
      <c r="L33" s="85" t="s">
        <v>823</v>
      </c>
      <c r="M33" s="85" t="s">
        <v>823</v>
      </c>
      <c r="N33" s="85" t="s">
        <v>823</v>
      </c>
      <c r="O33" s="85" t="s">
        <v>823</v>
      </c>
      <c r="P33" s="85" t="s">
        <v>823</v>
      </c>
      <c r="Q33" s="85" t="s">
        <v>823</v>
      </c>
      <c r="R33" s="85" t="s">
        <v>823</v>
      </c>
      <c r="S33" s="85" t="s">
        <v>823</v>
      </c>
      <c r="T33" s="85" t="s">
        <v>823</v>
      </c>
      <c r="U33" s="86" t="s">
        <v>823</v>
      </c>
      <c r="V33" s="69" t="s">
        <v>807</v>
      </c>
      <c r="W33" s="64" t="s">
        <v>823</v>
      </c>
      <c r="X33" s="64" t="s">
        <v>823</v>
      </c>
      <c r="Y33" s="64" t="s">
        <v>823</v>
      </c>
      <c r="Z33" s="64" t="s">
        <v>823</v>
      </c>
      <c r="AA33" s="64" t="s">
        <v>823</v>
      </c>
      <c r="AB33" s="64" t="s">
        <v>823</v>
      </c>
      <c r="AC33" s="64" t="s">
        <v>823</v>
      </c>
      <c r="AD33" s="64" t="s">
        <v>823</v>
      </c>
      <c r="AE33" s="64" t="s">
        <v>823</v>
      </c>
      <c r="AF33" s="64" t="s">
        <v>823</v>
      </c>
      <c r="AG33" s="64" t="s">
        <v>823</v>
      </c>
      <c r="AH33" s="64" t="s">
        <v>823</v>
      </c>
      <c r="AI33" s="64" t="s">
        <v>823</v>
      </c>
      <c r="AJ33" s="64" t="s">
        <v>823</v>
      </c>
      <c r="AK33" s="64" t="s">
        <v>823</v>
      </c>
      <c r="AL33" s="64" t="s">
        <v>823</v>
      </c>
      <c r="AM33" s="64" t="s">
        <v>823</v>
      </c>
      <c r="AN33" s="64" t="s">
        <v>823</v>
      </c>
      <c r="AO33" s="64" t="s">
        <v>823</v>
      </c>
      <c r="AP33" s="64" t="s">
        <v>823</v>
      </c>
      <c r="AQ33" s="64" t="s">
        <v>823</v>
      </c>
      <c r="AR33" s="64" t="s">
        <v>823</v>
      </c>
      <c r="AS33" s="64" t="s">
        <v>823</v>
      </c>
      <c r="AT33" s="64" t="s">
        <v>823</v>
      </c>
      <c r="AU33" s="64" t="s">
        <v>823</v>
      </c>
      <c r="AV33" s="64" t="s">
        <v>823</v>
      </c>
      <c r="AW33" s="65" t="s">
        <v>823</v>
      </c>
      <c r="AY33" s="383"/>
      <c r="AZ33" s="333" t="s">
        <v>615</v>
      </c>
      <c r="BA33" s="79" t="s">
        <v>716</v>
      </c>
      <c r="BB33" s="78">
        <f t="shared" si="1"/>
        <v>6</v>
      </c>
      <c r="BC33" s="77" t="s">
        <v>575</v>
      </c>
      <c r="BD33" s="78">
        <f t="shared" si="6"/>
        <v>31</v>
      </c>
      <c r="BE33" s="77" t="s">
        <v>692</v>
      </c>
      <c r="BF33" s="78">
        <f t="shared" si="3"/>
        <v>32</v>
      </c>
      <c r="BG33" s="77" t="s">
        <v>542</v>
      </c>
      <c r="BH33" s="78">
        <f t="shared" si="4"/>
        <v>11</v>
      </c>
      <c r="BI33" s="77" t="s">
        <v>538</v>
      </c>
      <c r="BJ33" s="102">
        <f t="shared" si="5"/>
        <v>4</v>
      </c>
    </row>
    <row r="34" spans="2:62" ht="15.75" thickBot="1" x14ac:dyDescent="0.3">
      <c r="B34" s="324" t="str">
        <f t="shared" si="0"/>
        <v/>
      </c>
      <c r="C34" s="96" t="s">
        <v>730</v>
      </c>
      <c r="D34" s="95">
        <v>29</v>
      </c>
      <c r="E34" s="248" t="s">
        <v>731</v>
      </c>
      <c r="F34" s="93" t="s">
        <v>823</v>
      </c>
      <c r="G34" s="85" t="s">
        <v>823</v>
      </c>
      <c r="H34" s="85" t="s">
        <v>823</v>
      </c>
      <c r="I34" s="85" t="s">
        <v>823</v>
      </c>
      <c r="J34" s="85" t="s">
        <v>823</v>
      </c>
      <c r="K34" s="85" t="s">
        <v>823</v>
      </c>
      <c r="L34" s="85" t="s">
        <v>823</v>
      </c>
      <c r="M34" s="85" t="s">
        <v>823</v>
      </c>
      <c r="N34" s="85" t="s">
        <v>823</v>
      </c>
      <c r="O34" s="85" t="s">
        <v>823</v>
      </c>
      <c r="P34" s="85" t="s">
        <v>823</v>
      </c>
      <c r="Q34" s="85" t="s">
        <v>807</v>
      </c>
      <c r="R34" s="85" t="s">
        <v>823</v>
      </c>
      <c r="S34" s="85" t="s">
        <v>823</v>
      </c>
      <c r="T34" s="85" t="s">
        <v>823</v>
      </c>
      <c r="U34" s="86" t="s">
        <v>823</v>
      </c>
      <c r="V34" s="69" t="s">
        <v>823</v>
      </c>
      <c r="W34" s="64" t="s">
        <v>823</v>
      </c>
      <c r="X34" s="64" t="s">
        <v>823</v>
      </c>
      <c r="Y34" s="64" t="s">
        <v>823</v>
      </c>
      <c r="Z34" s="64" t="s">
        <v>823</v>
      </c>
      <c r="AA34" s="64" t="s">
        <v>823</v>
      </c>
      <c r="AB34" s="64" t="s">
        <v>823</v>
      </c>
      <c r="AC34" s="64" t="s">
        <v>823</v>
      </c>
      <c r="AD34" s="64" t="s">
        <v>823</v>
      </c>
      <c r="AE34" s="64" t="s">
        <v>823</v>
      </c>
      <c r="AF34" s="64" t="s">
        <v>823</v>
      </c>
      <c r="AG34" s="64" t="s">
        <v>823</v>
      </c>
      <c r="AH34" s="64" t="s">
        <v>823</v>
      </c>
      <c r="AI34" s="64" t="s">
        <v>823</v>
      </c>
      <c r="AJ34" s="64" t="s">
        <v>823</v>
      </c>
      <c r="AK34" s="64" t="s">
        <v>823</v>
      </c>
      <c r="AL34" s="64" t="s">
        <v>823</v>
      </c>
      <c r="AM34" s="64" t="s">
        <v>823</v>
      </c>
      <c r="AN34" s="64" t="s">
        <v>823</v>
      </c>
      <c r="AO34" s="64" t="s">
        <v>823</v>
      </c>
      <c r="AP34" s="64" t="s">
        <v>823</v>
      </c>
      <c r="AQ34" s="64" t="s">
        <v>823</v>
      </c>
      <c r="AR34" s="64" t="s">
        <v>823</v>
      </c>
      <c r="AS34" s="64" t="s">
        <v>823</v>
      </c>
      <c r="AT34" s="64" t="s">
        <v>823</v>
      </c>
      <c r="AU34" s="64" t="s">
        <v>823</v>
      </c>
      <c r="AV34" s="64" t="s">
        <v>823</v>
      </c>
      <c r="AW34" s="65" t="s">
        <v>823</v>
      </c>
      <c r="AY34" s="383"/>
      <c r="AZ34" s="333" t="s">
        <v>616</v>
      </c>
      <c r="BA34" s="79" t="s">
        <v>721</v>
      </c>
      <c r="BB34" s="78">
        <f t="shared" si="1"/>
        <v>7</v>
      </c>
      <c r="BC34" s="77" t="s">
        <v>575</v>
      </c>
      <c r="BD34" s="78">
        <f t="shared" si="6"/>
        <v>31</v>
      </c>
      <c r="BE34" s="77" t="s">
        <v>672</v>
      </c>
      <c r="BF34" s="78">
        <f t="shared" si="3"/>
        <v>40</v>
      </c>
      <c r="BG34" s="77" t="s">
        <v>708</v>
      </c>
      <c r="BH34" s="78">
        <f t="shared" si="4"/>
        <v>92</v>
      </c>
      <c r="BI34" s="77" t="s">
        <v>548</v>
      </c>
      <c r="BJ34" s="102">
        <f t="shared" si="5"/>
        <v>1</v>
      </c>
    </row>
    <row r="35" spans="2:62" ht="15.75" thickBot="1" x14ac:dyDescent="0.3">
      <c r="B35" s="324" t="str">
        <f t="shared" si="0"/>
        <v/>
      </c>
      <c r="C35" s="96" t="s">
        <v>574</v>
      </c>
      <c r="D35" s="95">
        <v>30</v>
      </c>
      <c r="E35" s="248" t="s">
        <v>2013</v>
      </c>
      <c r="F35" s="93" t="s">
        <v>823</v>
      </c>
      <c r="G35" s="85" t="s">
        <v>823</v>
      </c>
      <c r="H35" s="85" t="s">
        <v>823</v>
      </c>
      <c r="I35" s="85" t="s">
        <v>807</v>
      </c>
      <c r="J35" s="85" t="s">
        <v>823</v>
      </c>
      <c r="K35" s="85" t="s">
        <v>823</v>
      </c>
      <c r="L35" s="85" t="s">
        <v>823</v>
      </c>
      <c r="M35" s="85" t="s">
        <v>807</v>
      </c>
      <c r="N35" s="85" t="s">
        <v>823</v>
      </c>
      <c r="O35" s="85" t="s">
        <v>823</v>
      </c>
      <c r="P35" s="85" t="s">
        <v>823</v>
      </c>
      <c r="Q35" s="85" t="s">
        <v>823</v>
      </c>
      <c r="R35" s="85" t="s">
        <v>823</v>
      </c>
      <c r="S35" s="85" t="s">
        <v>823</v>
      </c>
      <c r="T35" s="85" t="s">
        <v>823</v>
      </c>
      <c r="U35" s="86" t="s">
        <v>807</v>
      </c>
      <c r="V35" s="69" t="s">
        <v>823</v>
      </c>
      <c r="W35" s="64" t="s">
        <v>823</v>
      </c>
      <c r="X35" s="64" t="s">
        <v>823</v>
      </c>
      <c r="Y35" s="64" t="s">
        <v>823</v>
      </c>
      <c r="Z35" s="64" t="s">
        <v>823</v>
      </c>
      <c r="AA35" s="64" t="s">
        <v>823</v>
      </c>
      <c r="AB35" s="64" t="s">
        <v>823</v>
      </c>
      <c r="AC35" s="64" t="s">
        <v>823</v>
      </c>
      <c r="AD35" s="64" t="s">
        <v>823</v>
      </c>
      <c r="AE35" s="64" t="s">
        <v>823</v>
      </c>
      <c r="AF35" s="64" t="s">
        <v>807</v>
      </c>
      <c r="AG35" s="64" t="s">
        <v>823</v>
      </c>
      <c r="AH35" s="64" t="s">
        <v>823</v>
      </c>
      <c r="AI35" s="64" t="s">
        <v>823</v>
      </c>
      <c r="AJ35" s="64" t="s">
        <v>823</v>
      </c>
      <c r="AK35" s="64" t="s">
        <v>823</v>
      </c>
      <c r="AL35" s="64" t="s">
        <v>823</v>
      </c>
      <c r="AM35" s="64" t="s">
        <v>823</v>
      </c>
      <c r="AN35" s="64" t="s">
        <v>807</v>
      </c>
      <c r="AO35" s="64" t="s">
        <v>823</v>
      </c>
      <c r="AP35" s="64" t="s">
        <v>823</v>
      </c>
      <c r="AQ35" s="64" t="s">
        <v>823</v>
      </c>
      <c r="AR35" s="64" t="s">
        <v>823</v>
      </c>
      <c r="AS35" s="64" t="s">
        <v>823</v>
      </c>
      <c r="AT35" s="64" t="s">
        <v>823</v>
      </c>
      <c r="AU35" s="64" t="s">
        <v>823</v>
      </c>
      <c r="AV35" s="64" t="s">
        <v>823</v>
      </c>
      <c r="AW35" s="65" t="s">
        <v>823</v>
      </c>
      <c r="AY35" s="383"/>
      <c r="AZ35" s="333" t="s">
        <v>617</v>
      </c>
      <c r="BA35" s="79" t="s">
        <v>723</v>
      </c>
      <c r="BB35" s="78">
        <f t="shared" si="1"/>
        <v>23</v>
      </c>
      <c r="BC35" s="77" t="s">
        <v>575</v>
      </c>
      <c r="BD35" s="78">
        <f t="shared" si="6"/>
        <v>31</v>
      </c>
      <c r="BE35" s="77" t="s">
        <v>729</v>
      </c>
      <c r="BF35" s="78">
        <f t="shared" si="3"/>
        <v>34</v>
      </c>
      <c r="BG35" s="77" t="s">
        <v>539</v>
      </c>
      <c r="BH35" s="78">
        <f t="shared" si="4"/>
        <v>10</v>
      </c>
      <c r="BI35" s="77" t="s">
        <v>548</v>
      </c>
      <c r="BJ35" s="102">
        <f t="shared" si="5"/>
        <v>1</v>
      </c>
    </row>
    <row r="36" spans="2:62" ht="15.75" thickBot="1" x14ac:dyDescent="0.3">
      <c r="B36" s="324" t="str">
        <f t="shared" si="0"/>
        <v>X</v>
      </c>
      <c r="C36" s="96" t="s">
        <v>575</v>
      </c>
      <c r="D36" s="95">
        <v>31</v>
      </c>
      <c r="E36" s="248" t="s">
        <v>2012</v>
      </c>
      <c r="F36" s="93" t="s">
        <v>823</v>
      </c>
      <c r="G36" s="85" t="s">
        <v>823</v>
      </c>
      <c r="H36" s="85" t="s">
        <v>823</v>
      </c>
      <c r="I36" s="85" t="s">
        <v>823</v>
      </c>
      <c r="J36" s="85" t="s">
        <v>823</v>
      </c>
      <c r="K36" s="85" t="s">
        <v>823</v>
      </c>
      <c r="L36" s="85" t="s">
        <v>823</v>
      </c>
      <c r="M36" s="85" t="s">
        <v>823</v>
      </c>
      <c r="N36" s="85" t="s">
        <v>823</v>
      </c>
      <c r="O36" s="85" t="s">
        <v>823</v>
      </c>
      <c r="P36" s="85" t="s">
        <v>823</v>
      </c>
      <c r="Q36" s="85" t="s">
        <v>823</v>
      </c>
      <c r="R36" s="85" t="s">
        <v>823</v>
      </c>
      <c r="S36" s="85" t="s">
        <v>823</v>
      </c>
      <c r="T36" s="85" t="s">
        <v>823</v>
      </c>
      <c r="U36" s="86" t="s">
        <v>823</v>
      </c>
      <c r="V36" s="69" t="s">
        <v>807</v>
      </c>
      <c r="W36" s="64" t="s">
        <v>823</v>
      </c>
      <c r="X36" s="64" t="s">
        <v>823</v>
      </c>
      <c r="Y36" s="64" t="s">
        <v>823</v>
      </c>
      <c r="Z36" s="64" t="s">
        <v>823</v>
      </c>
      <c r="AA36" s="64" t="s">
        <v>823</v>
      </c>
      <c r="AB36" s="64" t="s">
        <v>823</v>
      </c>
      <c r="AC36" s="64" t="s">
        <v>807</v>
      </c>
      <c r="AD36" s="64" t="s">
        <v>823</v>
      </c>
      <c r="AE36" s="64" t="s">
        <v>807</v>
      </c>
      <c r="AF36" s="64" t="s">
        <v>823</v>
      </c>
      <c r="AG36" s="64" t="s">
        <v>807</v>
      </c>
      <c r="AH36" s="64" t="s">
        <v>807</v>
      </c>
      <c r="AI36" s="64" t="s">
        <v>807</v>
      </c>
      <c r="AJ36" s="64" t="s">
        <v>823</v>
      </c>
      <c r="AK36" s="64" t="s">
        <v>823</v>
      </c>
      <c r="AL36" s="64" t="s">
        <v>807</v>
      </c>
      <c r="AM36" s="64" t="s">
        <v>823</v>
      </c>
      <c r="AN36" s="64" t="s">
        <v>807</v>
      </c>
      <c r="AO36" s="64" t="s">
        <v>807</v>
      </c>
      <c r="AP36" s="64" t="s">
        <v>823</v>
      </c>
      <c r="AQ36" s="64" t="s">
        <v>807</v>
      </c>
      <c r="AR36" s="64" t="s">
        <v>807</v>
      </c>
      <c r="AS36" s="64" t="s">
        <v>807</v>
      </c>
      <c r="AT36" s="64" t="s">
        <v>807</v>
      </c>
      <c r="AU36" s="64" t="s">
        <v>823</v>
      </c>
      <c r="AV36" s="64" t="s">
        <v>823</v>
      </c>
      <c r="AW36" s="65" t="s">
        <v>823</v>
      </c>
      <c r="AY36" s="383"/>
      <c r="AZ36" s="333" t="s">
        <v>618</v>
      </c>
      <c r="BA36" s="79" t="s">
        <v>549</v>
      </c>
      <c r="BB36" s="78">
        <f t="shared" si="1"/>
        <v>17</v>
      </c>
      <c r="BC36" s="77" t="s">
        <v>747</v>
      </c>
      <c r="BD36" s="78">
        <f t="shared" si="6"/>
        <v>19</v>
      </c>
      <c r="BE36" s="77" t="s">
        <v>736</v>
      </c>
      <c r="BF36" s="78">
        <f t="shared" si="3"/>
        <v>55</v>
      </c>
      <c r="BG36" s="77" t="s">
        <v>765</v>
      </c>
      <c r="BH36" s="78">
        <f t="shared" si="4"/>
        <v>33</v>
      </c>
      <c r="BI36" s="77" t="s">
        <v>698</v>
      </c>
      <c r="BJ36" s="102">
        <f t="shared" si="5"/>
        <v>47</v>
      </c>
    </row>
    <row r="37" spans="2:62" ht="15.75" thickBot="1" x14ac:dyDescent="0.3">
      <c r="B37" s="324" t="str">
        <f t="shared" si="0"/>
        <v/>
      </c>
      <c r="C37" s="96" t="s">
        <v>692</v>
      </c>
      <c r="D37" s="95">
        <v>32</v>
      </c>
      <c r="E37" s="248" t="s">
        <v>693</v>
      </c>
      <c r="F37" s="93" t="s">
        <v>823</v>
      </c>
      <c r="G37" s="85" t="s">
        <v>823</v>
      </c>
      <c r="H37" s="85" t="s">
        <v>823</v>
      </c>
      <c r="I37" s="85" t="s">
        <v>823</v>
      </c>
      <c r="J37" s="85" t="s">
        <v>823</v>
      </c>
      <c r="K37" s="85" t="s">
        <v>823</v>
      </c>
      <c r="L37" s="85" t="s">
        <v>823</v>
      </c>
      <c r="M37" s="85" t="s">
        <v>823</v>
      </c>
      <c r="N37" s="85" t="s">
        <v>823</v>
      </c>
      <c r="O37" s="85" t="s">
        <v>823</v>
      </c>
      <c r="P37" s="85" t="s">
        <v>823</v>
      </c>
      <c r="Q37" s="85" t="s">
        <v>823</v>
      </c>
      <c r="R37" s="85" t="s">
        <v>823</v>
      </c>
      <c r="S37" s="85" t="s">
        <v>823</v>
      </c>
      <c r="T37" s="85" t="s">
        <v>823</v>
      </c>
      <c r="U37" s="86" t="s">
        <v>823</v>
      </c>
      <c r="V37" s="69" t="s">
        <v>823</v>
      </c>
      <c r="W37" s="64" t="s">
        <v>823</v>
      </c>
      <c r="X37" s="64" t="s">
        <v>823</v>
      </c>
      <c r="Y37" s="64" t="s">
        <v>823</v>
      </c>
      <c r="Z37" s="64" t="s">
        <v>823</v>
      </c>
      <c r="AA37" s="64" t="s">
        <v>823</v>
      </c>
      <c r="AB37" s="64" t="s">
        <v>823</v>
      </c>
      <c r="AC37" s="64" t="s">
        <v>823</v>
      </c>
      <c r="AD37" s="64" t="s">
        <v>823</v>
      </c>
      <c r="AE37" s="64" t="s">
        <v>823</v>
      </c>
      <c r="AF37" s="64" t="s">
        <v>823</v>
      </c>
      <c r="AG37" s="64" t="s">
        <v>807</v>
      </c>
      <c r="AH37" s="64" t="s">
        <v>823</v>
      </c>
      <c r="AI37" s="64" t="s">
        <v>823</v>
      </c>
      <c r="AJ37" s="64" t="s">
        <v>823</v>
      </c>
      <c r="AK37" s="64" t="s">
        <v>823</v>
      </c>
      <c r="AL37" s="64" t="s">
        <v>823</v>
      </c>
      <c r="AM37" s="64" t="s">
        <v>823</v>
      </c>
      <c r="AN37" s="64" t="s">
        <v>823</v>
      </c>
      <c r="AO37" s="64" t="s">
        <v>823</v>
      </c>
      <c r="AP37" s="64" t="s">
        <v>823</v>
      </c>
      <c r="AQ37" s="64" t="s">
        <v>823</v>
      </c>
      <c r="AR37" s="64" t="s">
        <v>823</v>
      </c>
      <c r="AS37" s="64" t="s">
        <v>823</v>
      </c>
      <c r="AT37" s="64" t="s">
        <v>823</v>
      </c>
      <c r="AU37" s="64" t="s">
        <v>823</v>
      </c>
      <c r="AV37" s="64" t="s">
        <v>823</v>
      </c>
      <c r="AW37" s="65" t="s">
        <v>823</v>
      </c>
      <c r="AY37" s="383"/>
      <c r="AZ37" s="333" t="s">
        <v>619</v>
      </c>
      <c r="BA37" s="79" t="s">
        <v>619</v>
      </c>
      <c r="BB37" s="78">
        <f t="shared" si="1"/>
        <v>89</v>
      </c>
      <c r="BC37" s="61"/>
      <c r="BD37" s="78"/>
      <c r="BE37" s="77" t="s">
        <v>793</v>
      </c>
      <c r="BF37" s="78">
        <f t="shared" si="3"/>
        <v>91</v>
      </c>
      <c r="BG37" s="77" t="s">
        <v>785</v>
      </c>
      <c r="BH37" s="78">
        <f t="shared" si="4"/>
        <v>90</v>
      </c>
      <c r="BI37" s="77" t="s">
        <v>708</v>
      </c>
      <c r="BJ37" s="102">
        <f t="shared" si="5"/>
        <v>92</v>
      </c>
    </row>
    <row r="38" spans="2:62" ht="15.75" thickBot="1" x14ac:dyDescent="0.3">
      <c r="B38" s="324" t="str">
        <f t="shared" ref="B38:B69" si="7">IF(OR(INDEX($F38:$U38,0,MATCH($E$2,$F$5:$U$5,0))="■",INDEX($V38:$AW38,0,MATCH($E$3,$V$5:$AW$5,0))="■"),"X","")</f>
        <v/>
      </c>
      <c r="C38" s="96" t="s">
        <v>765</v>
      </c>
      <c r="D38" s="95">
        <v>33</v>
      </c>
      <c r="E38" s="248" t="s">
        <v>766</v>
      </c>
      <c r="F38" s="93" t="s">
        <v>823</v>
      </c>
      <c r="G38" s="85" t="s">
        <v>823</v>
      </c>
      <c r="H38" s="85" t="s">
        <v>823</v>
      </c>
      <c r="I38" s="85" t="s">
        <v>823</v>
      </c>
      <c r="J38" s="85" t="s">
        <v>823</v>
      </c>
      <c r="K38" s="85" t="s">
        <v>823</v>
      </c>
      <c r="L38" s="85" t="s">
        <v>823</v>
      </c>
      <c r="M38" s="85" t="s">
        <v>823</v>
      </c>
      <c r="N38" s="85" t="s">
        <v>823</v>
      </c>
      <c r="O38" s="85" t="s">
        <v>823</v>
      </c>
      <c r="P38" s="85" t="s">
        <v>823</v>
      </c>
      <c r="Q38" s="85" t="s">
        <v>823</v>
      </c>
      <c r="R38" s="85" t="s">
        <v>823</v>
      </c>
      <c r="S38" s="85" t="s">
        <v>823</v>
      </c>
      <c r="T38" s="85" t="s">
        <v>823</v>
      </c>
      <c r="U38" s="86" t="s">
        <v>823</v>
      </c>
      <c r="V38" s="69" t="s">
        <v>823</v>
      </c>
      <c r="W38" s="64" t="s">
        <v>823</v>
      </c>
      <c r="X38" s="64" t="s">
        <v>807</v>
      </c>
      <c r="Y38" s="64" t="s">
        <v>823</v>
      </c>
      <c r="Z38" s="64" t="s">
        <v>823</v>
      </c>
      <c r="AA38" s="64" t="s">
        <v>823</v>
      </c>
      <c r="AB38" s="64" t="s">
        <v>823</v>
      </c>
      <c r="AC38" s="64" t="s">
        <v>823</v>
      </c>
      <c r="AD38" s="64" t="s">
        <v>823</v>
      </c>
      <c r="AE38" s="64" t="s">
        <v>823</v>
      </c>
      <c r="AF38" s="64" t="s">
        <v>823</v>
      </c>
      <c r="AG38" s="64" t="s">
        <v>823</v>
      </c>
      <c r="AH38" s="64" t="s">
        <v>823</v>
      </c>
      <c r="AI38" s="64" t="s">
        <v>823</v>
      </c>
      <c r="AJ38" s="64" t="s">
        <v>807</v>
      </c>
      <c r="AK38" s="64" t="s">
        <v>823</v>
      </c>
      <c r="AL38" s="64" t="s">
        <v>823</v>
      </c>
      <c r="AM38" s="64" t="s">
        <v>823</v>
      </c>
      <c r="AN38" s="64" t="s">
        <v>823</v>
      </c>
      <c r="AO38" s="64" t="s">
        <v>823</v>
      </c>
      <c r="AP38" s="64" t="s">
        <v>823</v>
      </c>
      <c r="AQ38" s="64" t="s">
        <v>823</v>
      </c>
      <c r="AR38" s="64" t="s">
        <v>823</v>
      </c>
      <c r="AS38" s="64" t="s">
        <v>823</v>
      </c>
      <c r="AT38" s="64" t="s">
        <v>823</v>
      </c>
      <c r="AU38" s="64" t="s">
        <v>823</v>
      </c>
      <c r="AV38" s="64" t="s">
        <v>823</v>
      </c>
      <c r="AW38" s="65" t="s">
        <v>823</v>
      </c>
      <c r="AY38" s="383"/>
      <c r="AZ38" s="333" t="s">
        <v>620</v>
      </c>
      <c r="BA38" s="79" t="s">
        <v>549</v>
      </c>
      <c r="BB38" s="78">
        <f t="shared" si="1"/>
        <v>17</v>
      </c>
      <c r="BC38" s="77" t="s">
        <v>575</v>
      </c>
      <c r="BD38" s="78">
        <f t="shared" ref="BD38:BD46" si="8">INDEX($D$6:$D$105, MATCH(BC38,$C$6:$C$105,0))</f>
        <v>31</v>
      </c>
      <c r="BE38" s="77" t="s">
        <v>738</v>
      </c>
      <c r="BF38" s="78">
        <f t="shared" si="3"/>
        <v>75</v>
      </c>
      <c r="BG38" s="77" t="s">
        <v>789</v>
      </c>
      <c r="BH38" s="78">
        <f t="shared" si="4"/>
        <v>85</v>
      </c>
      <c r="BI38" s="77" t="s">
        <v>548</v>
      </c>
      <c r="BJ38" s="102">
        <f t="shared" si="5"/>
        <v>1</v>
      </c>
    </row>
    <row r="39" spans="2:62" ht="15.75" thickBot="1" x14ac:dyDescent="0.3">
      <c r="B39" s="324" t="str">
        <f t="shared" si="7"/>
        <v/>
      </c>
      <c r="C39" s="96" t="s">
        <v>729</v>
      </c>
      <c r="D39" s="95">
        <v>34</v>
      </c>
      <c r="E39" s="248" t="s">
        <v>1970</v>
      </c>
      <c r="F39" s="93" t="s">
        <v>823</v>
      </c>
      <c r="G39" s="85" t="s">
        <v>823</v>
      </c>
      <c r="H39" s="85" t="s">
        <v>823</v>
      </c>
      <c r="I39" s="85" t="s">
        <v>823</v>
      </c>
      <c r="J39" s="85" t="s">
        <v>823</v>
      </c>
      <c r="K39" s="85" t="s">
        <v>823</v>
      </c>
      <c r="L39" s="85" t="s">
        <v>823</v>
      </c>
      <c r="M39" s="85" t="s">
        <v>823</v>
      </c>
      <c r="N39" s="85" t="s">
        <v>807</v>
      </c>
      <c r="O39" s="85" t="s">
        <v>823</v>
      </c>
      <c r="P39" s="85" t="s">
        <v>823</v>
      </c>
      <c r="Q39" s="85" t="s">
        <v>823</v>
      </c>
      <c r="R39" s="85" t="s">
        <v>823</v>
      </c>
      <c r="S39" s="85" t="s">
        <v>823</v>
      </c>
      <c r="T39" s="85" t="s">
        <v>823</v>
      </c>
      <c r="U39" s="86" t="s">
        <v>823</v>
      </c>
      <c r="V39" s="69" t="s">
        <v>823</v>
      </c>
      <c r="W39" s="64" t="s">
        <v>823</v>
      </c>
      <c r="X39" s="64" t="s">
        <v>823</v>
      </c>
      <c r="Y39" s="64" t="s">
        <v>807</v>
      </c>
      <c r="Z39" s="64" t="s">
        <v>807</v>
      </c>
      <c r="AA39" s="64" t="s">
        <v>823</v>
      </c>
      <c r="AB39" s="64" t="s">
        <v>823</v>
      </c>
      <c r="AC39" s="64" t="s">
        <v>823</v>
      </c>
      <c r="AD39" s="64" t="s">
        <v>823</v>
      </c>
      <c r="AE39" s="64" t="s">
        <v>823</v>
      </c>
      <c r="AF39" s="64" t="s">
        <v>823</v>
      </c>
      <c r="AG39" s="64" t="s">
        <v>823</v>
      </c>
      <c r="AH39" s="64" t="s">
        <v>823</v>
      </c>
      <c r="AI39" s="64" t="s">
        <v>807</v>
      </c>
      <c r="AJ39" s="64" t="s">
        <v>823</v>
      </c>
      <c r="AK39" s="64" t="s">
        <v>823</v>
      </c>
      <c r="AL39" s="64" t="s">
        <v>823</v>
      </c>
      <c r="AM39" s="64" t="s">
        <v>823</v>
      </c>
      <c r="AN39" s="64" t="s">
        <v>823</v>
      </c>
      <c r="AO39" s="64" t="s">
        <v>823</v>
      </c>
      <c r="AP39" s="64" t="s">
        <v>823</v>
      </c>
      <c r="AQ39" s="64" t="s">
        <v>823</v>
      </c>
      <c r="AR39" s="64" t="s">
        <v>823</v>
      </c>
      <c r="AS39" s="64" t="s">
        <v>823</v>
      </c>
      <c r="AT39" s="64" t="s">
        <v>823</v>
      </c>
      <c r="AU39" s="64" t="s">
        <v>823</v>
      </c>
      <c r="AV39" s="64" t="s">
        <v>823</v>
      </c>
      <c r="AW39" s="65" t="s">
        <v>823</v>
      </c>
      <c r="AY39" s="383"/>
      <c r="AZ39" s="333" t="s">
        <v>621</v>
      </c>
      <c r="BA39" s="79" t="s">
        <v>681</v>
      </c>
      <c r="BB39" s="78">
        <f t="shared" si="1"/>
        <v>48</v>
      </c>
      <c r="BC39" s="77" t="s">
        <v>537</v>
      </c>
      <c r="BD39" s="78">
        <f t="shared" si="8"/>
        <v>15</v>
      </c>
      <c r="BE39" s="77" t="s">
        <v>716</v>
      </c>
      <c r="BF39" s="78">
        <f t="shared" si="3"/>
        <v>6</v>
      </c>
      <c r="BG39" s="77" t="s">
        <v>727</v>
      </c>
      <c r="BH39" s="78">
        <f t="shared" si="4"/>
        <v>84</v>
      </c>
      <c r="BI39" s="77" t="s">
        <v>775</v>
      </c>
      <c r="BJ39" s="102">
        <f t="shared" si="5"/>
        <v>44</v>
      </c>
    </row>
    <row r="40" spans="2:62" ht="15.75" thickBot="1" x14ac:dyDescent="0.3">
      <c r="B40" s="324" t="str">
        <f t="shared" si="7"/>
        <v/>
      </c>
      <c r="C40" s="96" t="s">
        <v>674</v>
      </c>
      <c r="D40" s="95">
        <v>35</v>
      </c>
      <c r="E40" s="248" t="s">
        <v>675</v>
      </c>
      <c r="F40" s="93" t="s">
        <v>823</v>
      </c>
      <c r="G40" s="85" t="s">
        <v>823</v>
      </c>
      <c r="H40" s="85" t="s">
        <v>823</v>
      </c>
      <c r="I40" s="85" t="s">
        <v>823</v>
      </c>
      <c r="J40" s="85" t="s">
        <v>823</v>
      </c>
      <c r="K40" s="85" t="s">
        <v>823</v>
      </c>
      <c r="L40" s="85" t="s">
        <v>823</v>
      </c>
      <c r="M40" s="85" t="s">
        <v>823</v>
      </c>
      <c r="N40" s="85" t="s">
        <v>823</v>
      </c>
      <c r="O40" s="85" t="s">
        <v>823</v>
      </c>
      <c r="P40" s="85" t="s">
        <v>823</v>
      </c>
      <c r="Q40" s="85" t="s">
        <v>807</v>
      </c>
      <c r="R40" s="85" t="s">
        <v>823</v>
      </c>
      <c r="S40" s="85" t="s">
        <v>823</v>
      </c>
      <c r="T40" s="85" t="s">
        <v>823</v>
      </c>
      <c r="U40" s="86" t="s">
        <v>823</v>
      </c>
      <c r="V40" s="69" t="s">
        <v>823</v>
      </c>
      <c r="W40" s="64" t="s">
        <v>823</v>
      </c>
      <c r="X40" s="64" t="s">
        <v>823</v>
      </c>
      <c r="Y40" s="64" t="s">
        <v>823</v>
      </c>
      <c r="Z40" s="64" t="s">
        <v>823</v>
      </c>
      <c r="AA40" s="64" t="s">
        <v>823</v>
      </c>
      <c r="AB40" s="64" t="s">
        <v>823</v>
      </c>
      <c r="AC40" s="64" t="s">
        <v>823</v>
      </c>
      <c r="AD40" s="64" t="s">
        <v>823</v>
      </c>
      <c r="AE40" s="64" t="s">
        <v>823</v>
      </c>
      <c r="AF40" s="64" t="s">
        <v>823</v>
      </c>
      <c r="AG40" s="64" t="s">
        <v>823</v>
      </c>
      <c r="AH40" s="64" t="s">
        <v>823</v>
      </c>
      <c r="AI40" s="64" t="s">
        <v>823</v>
      </c>
      <c r="AJ40" s="64" t="s">
        <v>823</v>
      </c>
      <c r="AK40" s="64" t="s">
        <v>823</v>
      </c>
      <c r="AL40" s="64" t="s">
        <v>823</v>
      </c>
      <c r="AM40" s="64" t="s">
        <v>823</v>
      </c>
      <c r="AN40" s="64" t="s">
        <v>823</v>
      </c>
      <c r="AO40" s="64" t="s">
        <v>823</v>
      </c>
      <c r="AP40" s="64" t="s">
        <v>823</v>
      </c>
      <c r="AQ40" s="64" t="s">
        <v>823</v>
      </c>
      <c r="AR40" s="64" t="s">
        <v>823</v>
      </c>
      <c r="AS40" s="64" t="s">
        <v>823</v>
      </c>
      <c r="AT40" s="64" t="s">
        <v>823</v>
      </c>
      <c r="AU40" s="64" t="s">
        <v>823</v>
      </c>
      <c r="AV40" s="64" t="s">
        <v>823</v>
      </c>
      <c r="AW40" s="65" t="s">
        <v>823</v>
      </c>
      <c r="AY40" s="383"/>
      <c r="AZ40" s="333" t="s">
        <v>622</v>
      </c>
      <c r="BA40" s="79" t="s">
        <v>716</v>
      </c>
      <c r="BB40" s="78">
        <f t="shared" si="1"/>
        <v>6</v>
      </c>
      <c r="BC40" s="77" t="s">
        <v>575</v>
      </c>
      <c r="BD40" s="78">
        <f t="shared" si="8"/>
        <v>31</v>
      </c>
      <c r="BE40" s="77" t="s">
        <v>684</v>
      </c>
      <c r="BF40" s="78">
        <f t="shared" si="3"/>
        <v>24</v>
      </c>
      <c r="BG40" s="77" t="s">
        <v>574</v>
      </c>
      <c r="BH40" s="78">
        <f t="shared" si="4"/>
        <v>30</v>
      </c>
      <c r="BI40" s="77" t="s">
        <v>539</v>
      </c>
      <c r="BJ40" s="102">
        <f t="shared" si="5"/>
        <v>10</v>
      </c>
    </row>
    <row r="41" spans="2:62" ht="15.75" thickBot="1" x14ac:dyDescent="0.3">
      <c r="B41" s="324" t="str">
        <f t="shared" si="7"/>
        <v/>
      </c>
      <c r="C41" s="96" t="s">
        <v>759</v>
      </c>
      <c r="D41" s="95">
        <v>36</v>
      </c>
      <c r="E41" s="248" t="s">
        <v>760</v>
      </c>
      <c r="F41" s="93" t="s">
        <v>823</v>
      </c>
      <c r="G41" s="85" t="s">
        <v>823</v>
      </c>
      <c r="H41" s="85" t="s">
        <v>823</v>
      </c>
      <c r="I41" s="85" t="s">
        <v>823</v>
      </c>
      <c r="J41" s="85" t="s">
        <v>823</v>
      </c>
      <c r="K41" s="85" t="s">
        <v>823</v>
      </c>
      <c r="L41" s="85" t="s">
        <v>823</v>
      </c>
      <c r="M41" s="85" t="s">
        <v>823</v>
      </c>
      <c r="N41" s="85" t="s">
        <v>823</v>
      </c>
      <c r="O41" s="85" t="s">
        <v>823</v>
      </c>
      <c r="P41" s="85" t="s">
        <v>823</v>
      </c>
      <c r="Q41" s="85" t="s">
        <v>823</v>
      </c>
      <c r="R41" s="85" t="s">
        <v>807</v>
      </c>
      <c r="S41" s="85" t="s">
        <v>823</v>
      </c>
      <c r="T41" s="85" t="s">
        <v>823</v>
      </c>
      <c r="U41" s="86" t="s">
        <v>823</v>
      </c>
      <c r="V41" s="69" t="s">
        <v>823</v>
      </c>
      <c r="W41" s="64" t="s">
        <v>823</v>
      </c>
      <c r="X41" s="64" t="s">
        <v>823</v>
      </c>
      <c r="Y41" s="64" t="s">
        <v>823</v>
      </c>
      <c r="Z41" s="64" t="s">
        <v>823</v>
      </c>
      <c r="AA41" s="64" t="s">
        <v>823</v>
      </c>
      <c r="AB41" s="64" t="s">
        <v>823</v>
      </c>
      <c r="AC41" s="64" t="s">
        <v>823</v>
      </c>
      <c r="AD41" s="64" t="s">
        <v>823</v>
      </c>
      <c r="AE41" s="64" t="s">
        <v>823</v>
      </c>
      <c r="AF41" s="64" t="s">
        <v>823</v>
      </c>
      <c r="AG41" s="64" t="s">
        <v>823</v>
      </c>
      <c r="AH41" s="64" t="s">
        <v>823</v>
      </c>
      <c r="AI41" s="64" t="s">
        <v>823</v>
      </c>
      <c r="AJ41" s="64" t="s">
        <v>823</v>
      </c>
      <c r="AK41" s="64" t="s">
        <v>823</v>
      </c>
      <c r="AL41" s="64" t="s">
        <v>823</v>
      </c>
      <c r="AM41" s="64" t="s">
        <v>823</v>
      </c>
      <c r="AN41" s="64" t="s">
        <v>823</v>
      </c>
      <c r="AO41" s="64" t="s">
        <v>823</v>
      </c>
      <c r="AP41" s="64" t="s">
        <v>823</v>
      </c>
      <c r="AQ41" s="64" t="s">
        <v>823</v>
      </c>
      <c r="AR41" s="64" t="s">
        <v>823</v>
      </c>
      <c r="AS41" s="64" t="s">
        <v>823</v>
      </c>
      <c r="AT41" s="64" t="s">
        <v>823</v>
      </c>
      <c r="AU41" s="64" t="s">
        <v>823</v>
      </c>
      <c r="AV41" s="64" t="s">
        <v>823</v>
      </c>
      <c r="AW41" s="65" t="s">
        <v>823</v>
      </c>
      <c r="AY41" s="383"/>
      <c r="AZ41" s="333" t="s">
        <v>585</v>
      </c>
      <c r="BA41" s="79" t="s">
        <v>536</v>
      </c>
      <c r="BB41" s="78">
        <f t="shared" si="1"/>
        <v>2</v>
      </c>
      <c r="BC41" s="77" t="s">
        <v>575</v>
      </c>
      <c r="BD41" s="78">
        <f t="shared" si="8"/>
        <v>31</v>
      </c>
      <c r="BE41" s="77" t="s">
        <v>701</v>
      </c>
      <c r="BF41" s="78">
        <f t="shared" si="3"/>
        <v>39</v>
      </c>
      <c r="BG41" s="77" t="s">
        <v>566</v>
      </c>
      <c r="BH41" s="78">
        <f t="shared" si="4"/>
        <v>51</v>
      </c>
      <c r="BI41" s="77" t="s">
        <v>548</v>
      </c>
      <c r="BJ41" s="102">
        <f t="shared" si="5"/>
        <v>1</v>
      </c>
    </row>
    <row r="42" spans="2:62" ht="15.75" thickBot="1" x14ac:dyDescent="0.3">
      <c r="B42" s="324" t="str">
        <f t="shared" si="7"/>
        <v/>
      </c>
      <c r="C42" s="96" t="s">
        <v>783</v>
      </c>
      <c r="D42" s="95">
        <v>37</v>
      </c>
      <c r="E42" s="248" t="s">
        <v>784</v>
      </c>
      <c r="F42" s="93" t="s">
        <v>823</v>
      </c>
      <c r="G42" s="85" t="s">
        <v>823</v>
      </c>
      <c r="H42" s="85" t="s">
        <v>823</v>
      </c>
      <c r="I42" s="85" t="s">
        <v>823</v>
      </c>
      <c r="J42" s="85" t="s">
        <v>823</v>
      </c>
      <c r="K42" s="85" t="s">
        <v>823</v>
      </c>
      <c r="L42" s="85" t="s">
        <v>823</v>
      </c>
      <c r="M42" s="85" t="s">
        <v>823</v>
      </c>
      <c r="N42" s="85" t="s">
        <v>823</v>
      </c>
      <c r="O42" s="85" t="s">
        <v>807</v>
      </c>
      <c r="P42" s="85" t="s">
        <v>823</v>
      </c>
      <c r="Q42" s="85" t="s">
        <v>823</v>
      </c>
      <c r="R42" s="85" t="s">
        <v>823</v>
      </c>
      <c r="S42" s="85" t="s">
        <v>823</v>
      </c>
      <c r="T42" s="85" t="s">
        <v>823</v>
      </c>
      <c r="U42" s="86" t="s">
        <v>823</v>
      </c>
      <c r="V42" s="69" t="s">
        <v>823</v>
      </c>
      <c r="W42" s="64" t="s">
        <v>823</v>
      </c>
      <c r="X42" s="64" t="s">
        <v>823</v>
      </c>
      <c r="Y42" s="64" t="s">
        <v>823</v>
      </c>
      <c r="Z42" s="64" t="s">
        <v>823</v>
      </c>
      <c r="AA42" s="64" t="s">
        <v>823</v>
      </c>
      <c r="AB42" s="64" t="s">
        <v>823</v>
      </c>
      <c r="AC42" s="64" t="s">
        <v>823</v>
      </c>
      <c r="AD42" s="64" t="s">
        <v>823</v>
      </c>
      <c r="AE42" s="64" t="s">
        <v>823</v>
      </c>
      <c r="AF42" s="64" t="s">
        <v>823</v>
      </c>
      <c r="AG42" s="64" t="s">
        <v>823</v>
      </c>
      <c r="AH42" s="64" t="s">
        <v>823</v>
      </c>
      <c r="AI42" s="64" t="s">
        <v>823</v>
      </c>
      <c r="AJ42" s="64" t="s">
        <v>823</v>
      </c>
      <c r="AK42" s="64" t="s">
        <v>823</v>
      </c>
      <c r="AL42" s="64" t="s">
        <v>823</v>
      </c>
      <c r="AM42" s="64" t="s">
        <v>823</v>
      </c>
      <c r="AN42" s="64" t="s">
        <v>823</v>
      </c>
      <c r="AO42" s="64" t="s">
        <v>823</v>
      </c>
      <c r="AP42" s="64" t="s">
        <v>823</v>
      </c>
      <c r="AQ42" s="64" t="s">
        <v>823</v>
      </c>
      <c r="AR42" s="64" t="s">
        <v>823</v>
      </c>
      <c r="AS42" s="64" t="s">
        <v>823</v>
      </c>
      <c r="AT42" s="64" t="s">
        <v>823</v>
      </c>
      <c r="AU42" s="64" t="s">
        <v>823</v>
      </c>
      <c r="AV42" s="64" t="s">
        <v>823</v>
      </c>
      <c r="AW42" s="65" t="s">
        <v>823</v>
      </c>
      <c r="AY42" s="383"/>
      <c r="AZ42" s="333" t="s">
        <v>623</v>
      </c>
      <c r="BA42" s="79" t="s">
        <v>744</v>
      </c>
      <c r="BB42" s="78">
        <f t="shared" si="1"/>
        <v>52</v>
      </c>
      <c r="BC42" s="77" t="s">
        <v>758</v>
      </c>
      <c r="BD42" s="78">
        <f t="shared" si="8"/>
        <v>27</v>
      </c>
      <c r="BE42" s="77" t="s">
        <v>741</v>
      </c>
      <c r="BF42" s="78">
        <f t="shared" si="3"/>
        <v>18</v>
      </c>
      <c r="BG42" s="77" t="s">
        <v>712</v>
      </c>
      <c r="BH42" s="78">
        <f t="shared" si="4"/>
        <v>79</v>
      </c>
      <c r="BI42" s="77" t="s">
        <v>781</v>
      </c>
      <c r="BJ42" s="102">
        <f t="shared" si="5"/>
        <v>77</v>
      </c>
    </row>
    <row r="43" spans="2:62" ht="15.75" thickBot="1" x14ac:dyDescent="0.3">
      <c r="B43" s="324" t="str">
        <f t="shared" si="7"/>
        <v/>
      </c>
      <c r="C43" s="96" t="s">
        <v>659</v>
      </c>
      <c r="D43" s="95">
        <v>38</v>
      </c>
      <c r="E43" s="248" t="s">
        <v>660</v>
      </c>
      <c r="F43" s="93" t="s">
        <v>823</v>
      </c>
      <c r="G43" s="85" t="s">
        <v>823</v>
      </c>
      <c r="H43" s="85" t="s">
        <v>823</v>
      </c>
      <c r="I43" s="85" t="s">
        <v>823</v>
      </c>
      <c r="J43" s="85" t="s">
        <v>807</v>
      </c>
      <c r="K43" s="85" t="s">
        <v>823</v>
      </c>
      <c r="L43" s="85" t="s">
        <v>823</v>
      </c>
      <c r="M43" s="85" t="s">
        <v>823</v>
      </c>
      <c r="N43" s="85" t="s">
        <v>807</v>
      </c>
      <c r="O43" s="85" t="s">
        <v>823</v>
      </c>
      <c r="P43" s="85" t="s">
        <v>823</v>
      </c>
      <c r="Q43" s="85" t="s">
        <v>823</v>
      </c>
      <c r="R43" s="85" t="s">
        <v>823</v>
      </c>
      <c r="S43" s="85" t="s">
        <v>823</v>
      </c>
      <c r="T43" s="85" t="s">
        <v>823</v>
      </c>
      <c r="U43" s="86" t="s">
        <v>823</v>
      </c>
      <c r="V43" s="69" t="s">
        <v>823</v>
      </c>
      <c r="W43" s="64" t="s">
        <v>823</v>
      </c>
      <c r="X43" s="64" t="s">
        <v>823</v>
      </c>
      <c r="Y43" s="64" t="s">
        <v>823</v>
      </c>
      <c r="Z43" s="64" t="s">
        <v>823</v>
      </c>
      <c r="AA43" s="64" t="s">
        <v>823</v>
      </c>
      <c r="AB43" s="64" t="s">
        <v>823</v>
      </c>
      <c r="AC43" s="64" t="s">
        <v>823</v>
      </c>
      <c r="AD43" s="64" t="s">
        <v>807</v>
      </c>
      <c r="AE43" s="64" t="s">
        <v>823</v>
      </c>
      <c r="AF43" s="64" t="s">
        <v>823</v>
      </c>
      <c r="AG43" s="64" t="s">
        <v>823</v>
      </c>
      <c r="AH43" s="64" t="s">
        <v>823</v>
      </c>
      <c r="AI43" s="64" t="s">
        <v>823</v>
      </c>
      <c r="AJ43" s="64" t="s">
        <v>823</v>
      </c>
      <c r="AK43" s="64" t="s">
        <v>823</v>
      </c>
      <c r="AL43" s="64" t="s">
        <v>823</v>
      </c>
      <c r="AM43" s="64" t="s">
        <v>823</v>
      </c>
      <c r="AN43" s="64" t="s">
        <v>823</v>
      </c>
      <c r="AO43" s="64" t="s">
        <v>823</v>
      </c>
      <c r="AP43" s="64" t="s">
        <v>823</v>
      </c>
      <c r="AQ43" s="64" t="s">
        <v>823</v>
      </c>
      <c r="AR43" s="64" t="s">
        <v>823</v>
      </c>
      <c r="AS43" s="64" t="s">
        <v>823</v>
      </c>
      <c r="AT43" s="64" t="s">
        <v>823</v>
      </c>
      <c r="AU43" s="64" t="s">
        <v>823</v>
      </c>
      <c r="AV43" s="64" t="s">
        <v>823</v>
      </c>
      <c r="AW43" s="65" t="s">
        <v>823</v>
      </c>
      <c r="AY43" s="383"/>
      <c r="AZ43" s="333" t="s">
        <v>624</v>
      </c>
      <c r="BA43" s="79" t="s">
        <v>754</v>
      </c>
      <c r="BB43" s="78">
        <f t="shared" si="1"/>
        <v>22</v>
      </c>
      <c r="BC43" s="77" t="s">
        <v>575</v>
      </c>
      <c r="BD43" s="78">
        <f t="shared" si="8"/>
        <v>31</v>
      </c>
      <c r="BE43" s="77" t="s">
        <v>756</v>
      </c>
      <c r="BF43" s="78">
        <f t="shared" si="3"/>
        <v>81</v>
      </c>
      <c r="BG43" s="77" t="s">
        <v>752</v>
      </c>
      <c r="BH43" s="78">
        <f t="shared" si="4"/>
        <v>93</v>
      </c>
      <c r="BI43" s="77" t="s">
        <v>548</v>
      </c>
      <c r="BJ43" s="102">
        <f t="shared" si="5"/>
        <v>1</v>
      </c>
    </row>
    <row r="44" spans="2:62" ht="15.75" thickBot="1" x14ac:dyDescent="0.3">
      <c r="B44" s="324" t="str">
        <f t="shared" si="7"/>
        <v/>
      </c>
      <c r="C44" s="96" t="s">
        <v>701</v>
      </c>
      <c r="D44" s="95">
        <v>39</v>
      </c>
      <c r="E44" s="248" t="s">
        <v>702</v>
      </c>
      <c r="F44" s="93" t="s">
        <v>823</v>
      </c>
      <c r="G44" s="85" t="s">
        <v>823</v>
      </c>
      <c r="H44" s="85" t="s">
        <v>823</v>
      </c>
      <c r="I44" s="85" t="s">
        <v>823</v>
      </c>
      <c r="J44" s="85" t="s">
        <v>823</v>
      </c>
      <c r="K44" s="85" t="s">
        <v>823</v>
      </c>
      <c r="L44" s="85" t="s">
        <v>823</v>
      </c>
      <c r="M44" s="85" t="s">
        <v>823</v>
      </c>
      <c r="N44" s="85" t="s">
        <v>823</v>
      </c>
      <c r="O44" s="85" t="s">
        <v>823</v>
      </c>
      <c r="P44" s="85" t="s">
        <v>823</v>
      </c>
      <c r="Q44" s="85" t="s">
        <v>823</v>
      </c>
      <c r="R44" s="85" t="s">
        <v>823</v>
      </c>
      <c r="S44" s="85" t="s">
        <v>823</v>
      </c>
      <c r="T44" s="85" t="s">
        <v>823</v>
      </c>
      <c r="U44" s="86" t="s">
        <v>823</v>
      </c>
      <c r="V44" s="69" t="s">
        <v>823</v>
      </c>
      <c r="W44" s="64" t="s">
        <v>823</v>
      </c>
      <c r="X44" s="64" t="s">
        <v>823</v>
      </c>
      <c r="Y44" s="64" t="s">
        <v>823</v>
      </c>
      <c r="Z44" s="64" t="s">
        <v>823</v>
      </c>
      <c r="AA44" s="64" t="s">
        <v>823</v>
      </c>
      <c r="AB44" s="64" t="s">
        <v>823</v>
      </c>
      <c r="AC44" s="64" t="s">
        <v>823</v>
      </c>
      <c r="AD44" s="64" t="s">
        <v>807</v>
      </c>
      <c r="AE44" s="64" t="s">
        <v>823</v>
      </c>
      <c r="AF44" s="64" t="s">
        <v>823</v>
      </c>
      <c r="AG44" s="64" t="s">
        <v>823</v>
      </c>
      <c r="AH44" s="64" t="s">
        <v>823</v>
      </c>
      <c r="AI44" s="64" t="s">
        <v>823</v>
      </c>
      <c r="AJ44" s="64" t="s">
        <v>823</v>
      </c>
      <c r="AK44" s="64" t="s">
        <v>823</v>
      </c>
      <c r="AL44" s="64" t="s">
        <v>823</v>
      </c>
      <c r="AM44" s="64" t="s">
        <v>823</v>
      </c>
      <c r="AN44" s="64" t="s">
        <v>823</v>
      </c>
      <c r="AO44" s="64" t="s">
        <v>807</v>
      </c>
      <c r="AP44" s="64" t="s">
        <v>823</v>
      </c>
      <c r="AQ44" s="64" t="s">
        <v>823</v>
      </c>
      <c r="AR44" s="64" t="s">
        <v>823</v>
      </c>
      <c r="AS44" s="64" t="s">
        <v>823</v>
      </c>
      <c r="AT44" s="64" t="s">
        <v>823</v>
      </c>
      <c r="AU44" s="64" t="s">
        <v>823</v>
      </c>
      <c r="AV44" s="64" t="s">
        <v>823</v>
      </c>
      <c r="AW44" s="65" t="s">
        <v>823</v>
      </c>
      <c r="AY44" s="383"/>
      <c r="AZ44" s="333" t="s">
        <v>625</v>
      </c>
      <c r="BA44" s="79" t="s">
        <v>684</v>
      </c>
      <c r="BB44" s="78">
        <f t="shared" si="1"/>
        <v>24</v>
      </c>
      <c r="BC44" s="77" t="s">
        <v>575</v>
      </c>
      <c r="BD44" s="78">
        <f t="shared" si="8"/>
        <v>31</v>
      </c>
      <c r="BE44" s="77" t="s">
        <v>734</v>
      </c>
      <c r="BF44" s="78">
        <f t="shared" si="3"/>
        <v>76</v>
      </c>
      <c r="BG44" s="77" t="s">
        <v>573</v>
      </c>
      <c r="BH44" s="78">
        <f t="shared" si="4"/>
        <v>3</v>
      </c>
      <c r="BI44" s="77" t="s">
        <v>548</v>
      </c>
      <c r="BJ44" s="102">
        <f t="shared" si="5"/>
        <v>1</v>
      </c>
    </row>
    <row r="45" spans="2:62" ht="15.75" thickBot="1" x14ac:dyDescent="0.3">
      <c r="B45" s="324" t="str">
        <f t="shared" si="7"/>
        <v/>
      </c>
      <c r="C45" s="96" t="s">
        <v>672</v>
      </c>
      <c r="D45" s="95">
        <v>40</v>
      </c>
      <c r="E45" s="248" t="s">
        <v>673</v>
      </c>
      <c r="F45" s="93" t="s">
        <v>823</v>
      </c>
      <c r="G45" s="85" t="s">
        <v>823</v>
      </c>
      <c r="H45" s="85" t="s">
        <v>823</v>
      </c>
      <c r="I45" s="85" t="s">
        <v>823</v>
      </c>
      <c r="J45" s="85" t="s">
        <v>823</v>
      </c>
      <c r="K45" s="85" t="s">
        <v>823</v>
      </c>
      <c r="L45" s="85" t="s">
        <v>823</v>
      </c>
      <c r="M45" s="85" t="s">
        <v>823</v>
      </c>
      <c r="N45" s="85" t="s">
        <v>823</v>
      </c>
      <c r="O45" s="85" t="s">
        <v>823</v>
      </c>
      <c r="P45" s="85" t="s">
        <v>823</v>
      </c>
      <c r="Q45" s="85" t="s">
        <v>823</v>
      </c>
      <c r="R45" s="85" t="s">
        <v>823</v>
      </c>
      <c r="S45" s="85" t="s">
        <v>823</v>
      </c>
      <c r="T45" s="85" t="s">
        <v>823</v>
      </c>
      <c r="U45" s="86" t="s">
        <v>823</v>
      </c>
      <c r="V45" s="69" t="s">
        <v>823</v>
      </c>
      <c r="W45" s="64" t="s">
        <v>823</v>
      </c>
      <c r="X45" s="64" t="s">
        <v>823</v>
      </c>
      <c r="Y45" s="64" t="s">
        <v>823</v>
      </c>
      <c r="Z45" s="64" t="s">
        <v>823</v>
      </c>
      <c r="AA45" s="64" t="s">
        <v>823</v>
      </c>
      <c r="AB45" s="64" t="s">
        <v>823</v>
      </c>
      <c r="AC45" s="64" t="s">
        <v>823</v>
      </c>
      <c r="AD45" s="64" t="s">
        <v>823</v>
      </c>
      <c r="AE45" s="64" t="s">
        <v>823</v>
      </c>
      <c r="AF45" s="64" t="s">
        <v>823</v>
      </c>
      <c r="AG45" s="64" t="s">
        <v>823</v>
      </c>
      <c r="AH45" s="64" t="s">
        <v>807</v>
      </c>
      <c r="AI45" s="64" t="s">
        <v>823</v>
      </c>
      <c r="AJ45" s="64" t="s">
        <v>823</v>
      </c>
      <c r="AK45" s="64" t="s">
        <v>823</v>
      </c>
      <c r="AL45" s="64" t="s">
        <v>823</v>
      </c>
      <c r="AM45" s="64" t="s">
        <v>823</v>
      </c>
      <c r="AN45" s="64" t="s">
        <v>823</v>
      </c>
      <c r="AO45" s="64" t="s">
        <v>823</v>
      </c>
      <c r="AP45" s="64" t="s">
        <v>823</v>
      </c>
      <c r="AQ45" s="64" t="s">
        <v>823</v>
      </c>
      <c r="AR45" s="64" t="s">
        <v>823</v>
      </c>
      <c r="AS45" s="64" t="s">
        <v>823</v>
      </c>
      <c r="AT45" s="64" t="s">
        <v>823</v>
      </c>
      <c r="AU45" s="64" t="s">
        <v>823</v>
      </c>
      <c r="AV45" s="64" t="s">
        <v>823</v>
      </c>
      <c r="AW45" s="65" t="s">
        <v>823</v>
      </c>
      <c r="AY45" s="383"/>
      <c r="AZ45" s="333" t="s">
        <v>551</v>
      </c>
      <c r="BA45" s="79" t="s">
        <v>670</v>
      </c>
      <c r="BB45" s="78">
        <f t="shared" si="1"/>
        <v>16</v>
      </c>
      <c r="BC45" s="77" t="s">
        <v>575</v>
      </c>
      <c r="BD45" s="78">
        <f t="shared" si="8"/>
        <v>31</v>
      </c>
      <c r="BE45" s="77" t="s">
        <v>542</v>
      </c>
      <c r="BF45" s="78">
        <f t="shared" si="3"/>
        <v>11</v>
      </c>
      <c r="BG45" s="77" t="s">
        <v>539</v>
      </c>
      <c r="BH45" s="78">
        <f t="shared" si="4"/>
        <v>10</v>
      </c>
      <c r="BI45" s="77" t="s">
        <v>548</v>
      </c>
      <c r="BJ45" s="102">
        <f t="shared" si="5"/>
        <v>1</v>
      </c>
    </row>
    <row r="46" spans="2:62" ht="15.75" thickBot="1" x14ac:dyDescent="0.3">
      <c r="B46" s="324" t="str">
        <f t="shared" si="7"/>
        <v/>
      </c>
      <c r="C46" s="96" t="s">
        <v>694</v>
      </c>
      <c r="D46" s="95">
        <v>41</v>
      </c>
      <c r="E46" s="248" t="s">
        <v>696</v>
      </c>
      <c r="F46" s="93" t="s">
        <v>823</v>
      </c>
      <c r="G46" s="85" t="s">
        <v>823</v>
      </c>
      <c r="H46" s="85" t="s">
        <v>823</v>
      </c>
      <c r="I46" s="85" t="s">
        <v>823</v>
      </c>
      <c r="J46" s="85" t="s">
        <v>823</v>
      </c>
      <c r="K46" s="85" t="s">
        <v>823</v>
      </c>
      <c r="L46" s="85" t="s">
        <v>823</v>
      </c>
      <c r="M46" s="85" t="s">
        <v>823</v>
      </c>
      <c r="N46" s="85" t="s">
        <v>823</v>
      </c>
      <c r="O46" s="85" t="s">
        <v>823</v>
      </c>
      <c r="P46" s="85" t="s">
        <v>823</v>
      </c>
      <c r="Q46" s="85" t="s">
        <v>823</v>
      </c>
      <c r="R46" s="85" t="s">
        <v>823</v>
      </c>
      <c r="S46" s="85" t="s">
        <v>823</v>
      </c>
      <c r="T46" s="85" t="s">
        <v>823</v>
      </c>
      <c r="U46" s="86" t="s">
        <v>823</v>
      </c>
      <c r="V46" s="69" t="s">
        <v>823</v>
      </c>
      <c r="W46" s="64" t="s">
        <v>823</v>
      </c>
      <c r="X46" s="64" t="s">
        <v>823</v>
      </c>
      <c r="Y46" s="64" t="s">
        <v>823</v>
      </c>
      <c r="Z46" s="64" t="s">
        <v>823</v>
      </c>
      <c r="AA46" s="64" t="s">
        <v>823</v>
      </c>
      <c r="AB46" s="64" t="s">
        <v>823</v>
      </c>
      <c r="AC46" s="64" t="s">
        <v>823</v>
      </c>
      <c r="AD46" s="64" t="s">
        <v>823</v>
      </c>
      <c r="AE46" s="64" t="s">
        <v>823</v>
      </c>
      <c r="AF46" s="64" t="s">
        <v>823</v>
      </c>
      <c r="AG46" s="64" t="s">
        <v>823</v>
      </c>
      <c r="AH46" s="64" t="s">
        <v>823</v>
      </c>
      <c r="AI46" s="64" t="s">
        <v>823</v>
      </c>
      <c r="AJ46" s="64" t="s">
        <v>823</v>
      </c>
      <c r="AK46" s="64" t="s">
        <v>823</v>
      </c>
      <c r="AL46" s="64" t="s">
        <v>823</v>
      </c>
      <c r="AM46" s="64" t="s">
        <v>823</v>
      </c>
      <c r="AN46" s="64" t="s">
        <v>823</v>
      </c>
      <c r="AO46" s="64" t="s">
        <v>823</v>
      </c>
      <c r="AP46" s="64" t="s">
        <v>823</v>
      </c>
      <c r="AQ46" s="64" t="s">
        <v>823</v>
      </c>
      <c r="AR46" s="64" t="s">
        <v>823</v>
      </c>
      <c r="AS46" s="64" t="s">
        <v>823</v>
      </c>
      <c r="AT46" s="64" t="s">
        <v>823</v>
      </c>
      <c r="AU46" s="64" t="s">
        <v>823</v>
      </c>
      <c r="AV46" s="64" t="s">
        <v>823</v>
      </c>
      <c r="AW46" s="65" t="s">
        <v>823</v>
      </c>
      <c r="AY46" s="383"/>
      <c r="AZ46" s="333" t="s">
        <v>181</v>
      </c>
      <c r="BA46" s="79" t="s">
        <v>779</v>
      </c>
      <c r="BB46" s="78">
        <f t="shared" si="1"/>
        <v>21</v>
      </c>
      <c r="BC46" s="77" t="s">
        <v>575</v>
      </c>
      <c r="BD46" s="78">
        <f t="shared" si="8"/>
        <v>31</v>
      </c>
      <c r="BE46" s="77" t="s">
        <v>698</v>
      </c>
      <c r="BF46" s="78">
        <f t="shared" si="3"/>
        <v>47</v>
      </c>
      <c r="BG46" s="77" t="s">
        <v>706</v>
      </c>
      <c r="BH46" s="78">
        <f t="shared" si="4"/>
        <v>73</v>
      </c>
      <c r="BI46" s="77" t="s">
        <v>548</v>
      </c>
      <c r="BJ46" s="102">
        <f t="shared" si="5"/>
        <v>1</v>
      </c>
    </row>
    <row r="47" spans="2:62" ht="15.75" thickBot="1" x14ac:dyDescent="0.3">
      <c r="B47" s="324" t="str">
        <f t="shared" si="7"/>
        <v/>
      </c>
      <c r="C47" s="96" t="s">
        <v>613</v>
      </c>
      <c r="D47" s="95">
        <v>42</v>
      </c>
      <c r="E47" s="248" t="s">
        <v>688</v>
      </c>
      <c r="F47" s="93" t="s">
        <v>823</v>
      </c>
      <c r="G47" s="85" t="s">
        <v>823</v>
      </c>
      <c r="H47" s="85" t="s">
        <v>823</v>
      </c>
      <c r="I47" s="85" t="s">
        <v>823</v>
      </c>
      <c r="J47" s="85" t="s">
        <v>823</v>
      </c>
      <c r="K47" s="85" t="s">
        <v>823</v>
      </c>
      <c r="L47" s="85" t="s">
        <v>823</v>
      </c>
      <c r="M47" s="85" t="s">
        <v>823</v>
      </c>
      <c r="N47" s="85" t="s">
        <v>823</v>
      </c>
      <c r="O47" s="85" t="s">
        <v>823</v>
      </c>
      <c r="P47" s="85" t="s">
        <v>823</v>
      </c>
      <c r="Q47" s="85" t="s">
        <v>823</v>
      </c>
      <c r="R47" s="85" t="s">
        <v>823</v>
      </c>
      <c r="S47" s="85" t="s">
        <v>823</v>
      </c>
      <c r="T47" s="85" t="s">
        <v>823</v>
      </c>
      <c r="U47" s="86" t="s">
        <v>823</v>
      </c>
      <c r="V47" s="69" t="s">
        <v>823</v>
      </c>
      <c r="W47" s="64" t="s">
        <v>823</v>
      </c>
      <c r="X47" s="64" t="s">
        <v>823</v>
      </c>
      <c r="Y47" s="64" t="s">
        <v>823</v>
      </c>
      <c r="Z47" s="64" t="s">
        <v>823</v>
      </c>
      <c r="AA47" s="64" t="s">
        <v>823</v>
      </c>
      <c r="AB47" s="64" t="s">
        <v>823</v>
      </c>
      <c r="AC47" s="64" t="s">
        <v>823</v>
      </c>
      <c r="AD47" s="64" t="s">
        <v>807</v>
      </c>
      <c r="AE47" s="64" t="s">
        <v>823</v>
      </c>
      <c r="AF47" s="64" t="s">
        <v>823</v>
      </c>
      <c r="AG47" s="64" t="s">
        <v>823</v>
      </c>
      <c r="AH47" s="64" t="s">
        <v>823</v>
      </c>
      <c r="AI47" s="64" t="s">
        <v>823</v>
      </c>
      <c r="AJ47" s="64" t="s">
        <v>823</v>
      </c>
      <c r="AK47" s="64" t="s">
        <v>823</v>
      </c>
      <c r="AL47" s="64" t="s">
        <v>823</v>
      </c>
      <c r="AM47" s="64" t="s">
        <v>823</v>
      </c>
      <c r="AN47" s="64" t="s">
        <v>823</v>
      </c>
      <c r="AO47" s="64" t="s">
        <v>823</v>
      </c>
      <c r="AP47" s="64" t="s">
        <v>823</v>
      </c>
      <c r="AQ47" s="64" t="s">
        <v>823</v>
      </c>
      <c r="AR47" s="64" t="s">
        <v>823</v>
      </c>
      <c r="AS47" s="64" t="s">
        <v>823</v>
      </c>
      <c r="AT47" s="64" t="s">
        <v>823</v>
      </c>
      <c r="AU47" s="64" t="s">
        <v>823</v>
      </c>
      <c r="AV47" s="64" t="s">
        <v>823</v>
      </c>
      <c r="AW47" s="65" t="s">
        <v>823</v>
      </c>
      <c r="AY47" s="383"/>
      <c r="AZ47" s="333" t="s">
        <v>626</v>
      </c>
      <c r="BA47" s="79" t="s">
        <v>758</v>
      </c>
      <c r="BB47" s="78">
        <f t="shared" si="1"/>
        <v>27</v>
      </c>
      <c r="BC47" s="61"/>
      <c r="BD47" s="78"/>
      <c r="BE47" s="77" t="s">
        <v>542</v>
      </c>
      <c r="BF47" s="78">
        <f t="shared" si="3"/>
        <v>11</v>
      </c>
      <c r="BG47" s="77" t="s">
        <v>539</v>
      </c>
      <c r="BH47" s="78">
        <f t="shared" si="4"/>
        <v>10</v>
      </c>
      <c r="BI47" s="77" t="s">
        <v>723</v>
      </c>
      <c r="BJ47" s="102">
        <f t="shared" si="5"/>
        <v>23</v>
      </c>
    </row>
    <row r="48" spans="2:62" ht="15.75" thickBot="1" x14ac:dyDescent="0.3">
      <c r="B48" s="324" t="str">
        <f t="shared" si="7"/>
        <v/>
      </c>
      <c r="C48" s="96" t="s">
        <v>753</v>
      </c>
      <c r="D48" s="95">
        <v>43</v>
      </c>
      <c r="E48" s="248" t="s">
        <v>1994</v>
      </c>
      <c r="F48" s="93" t="s">
        <v>807</v>
      </c>
      <c r="G48" s="85" t="s">
        <v>823</v>
      </c>
      <c r="H48" s="85" t="s">
        <v>823</v>
      </c>
      <c r="I48" s="85" t="s">
        <v>823</v>
      </c>
      <c r="J48" s="85" t="s">
        <v>823</v>
      </c>
      <c r="K48" s="85" t="s">
        <v>823</v>
      </c>
      <c r="L48" s="85" t="s">
        <v>823</v>
      </c>
      <c r="M48" s="85" t="s">
        <v>823</v>
      </c>
      <c r="N48" s="85" t="s">
        <v>823</v>
      </c>
      <c r="O48" s="85" t="s">
        <v>823</v>
      </c>
      <c r="P48" s="85" t="s">
        <v>823</v>
      </c>
      <c r="Q48" s="85" t="s">
        <v>823</v>
      </c>
      <c r="R48" s="85" t="s">
        <v>823</v>
      </c>
      <c r="S48" s="85" t="s">
        <v>823</v>
      </c>
      <c r="T48" s="85" t="s">
        <v>823</v>
      </c>
      <c r="U48" s="86" t="s">
        <v>823</v>
      </c>
      <c r="V48" s="69" t="s">
        <v>823</v>
      </c>
      <c r="W48" s="64" t="s">
        <v>823</v>
      </c>
      <c r="X48" s="64" t="s">
        <v>823</v>
      </c>
      <c r="Y48" s="64" t="s">
        <v>823</v>
      </c>
      <c r="Z48" s="64" t="s">
        <v>823</v>
      </c>
      <c r="AA48" s="64" t="s">
        <v>823</v>
      </c>
      <c r="AB48" s="64" t="s">
        <v>823</v>
      </c>
      <c r="AC48" s="64" t="s">
        <v>823</v>
      </c>
      <c r="AD48" s="64" t="s">
        <v>823</v>
      </c>
      <c r="AE48" s="64" t="s">
        <v>823</v>
      </c>
      <c r="AF48" s="64" t="s">
        <v>823</v>
      </c>
      <c r="AG48" s="64" t="s">
        <v>823</v>
      </c>
      <c r="AH48" s="64" t="s">
        <v>823</v>
      </c>
      <c r="AI48" s="64" t="s">
        <v>823</v>
      </c>
      <c r="AJ48" s="64" t="s">
        <v>823</v>
      </c>
      <c r="AK48" s="64" t="s">
        <v>823</v>
      </c>
      <c r="AL48" s="64" t="s">
        <v>823</v>
      </c>
      <c r="AM48" s="64" t="s">
        <v>823</v>
      </c>
      <c r="AN48" s="64" t="s">
        <v>823</v>
      </c>
      <c r="AO48" s="64" t="s">
        <v>823</v>
      </c>
      <c r="AP48" s="64" t="s">
        <v>823</v>
      </c>
      <c r="AQ48" s="64" t="s">
        <v>823</v>
      </c>
      <c r="AR48" s="64" t="s">
        <v>823</v>
      </c>
      <c r="AS48" s="64" t="s">
        <v>823</v>
      </c>
      <c r="AT48" s="64" t="s">
        <v>823</v>
      </c>
      <c r="AU48" s="64" t="s">
        <v>823</v>
      </c>
      <c r="AV48" s="64" t="s">
        <v>823</v>
      </c>
      <c r="AW48" s="65" t="s">
        <v>823</v>
      </c>
      <c r="AY48" s="383"/>
      <c r="AZ48" s="333" t="s">
        <v>627</v>
      </c>
      <c r="BA48" s="79" t="s">
        <v>57</v>
      </c>
      <c r="BB48" s="78">
        <f t="shared" si="1"/>
        <v>95</v>
      </c>
      <c r="BC48" s="61"/>
      <c r="BD48" s="78"/>
      <c r="BE48" s="77" t="s">
        <v>603</v>
      </c>
      <c r="BF48" s="78">
        <f t="shared" si="3"/>
        <v>20</v>
      </c>
      <c r="BG48" s="77" t="s">
        <v>773</v>
      </c>
      <c r="BH48" s="78">
        <f t="shared" si="4"/>
        <v>94</v>
      </c>
      <c r="BI48" s="77" t="s">
        <v>752</v>
      </c>
      <c r="BJ48" s="102">
        <f t="shared" si="5"/>
        <v>93</v>
      </c>
    </row>
    <row r="49" spans="2:62" ht="15.75" thickBot="1" x14ac:dyDescent="0.3">
      <c r="B49" s="324" t="str">
        <f t="shared" si="7"/>
        <v/>
      </c>
      <c r="C49" s="96" t="s">
        <v>775</v>
      </c>
      <c r="D49" s="95">
        <v>44</v>
      </c>
      <c r="E49" s="248" t="s">
        <v>776</v>
      </c>
      <c r="F49" s="93" t="s">
        <v>823</v>
      </c>
      <c r="G49" s="85" t="s">
        <v>823</v>
      </c>
      <c r="H49" s="85" t="s">
        <v>823</v>
      </c>
      <c r="I49" s="85" t="s">
        <v>823</v>
      </c>
      <c r="J49" s="85" t="s">
        <v>823</v>
      </c>
      <c r="K49" s="85" t="s">
        <v>823</v>
      </c>
      <c r="L49" s="85" t="s">
        <v>823</v>
      </c>
      <c r="M49" s="85" t="s">
        <v>823</v>
      </c>
      <c r="N49" s="85" t="s">
        <v>823</v>
      </c>
      <c r="O49" s="85" t="s">
        <v>823</v>
      </c>
      <c r="P49" s="85" t="s">
        <v>823</v>
      </c>
      <c r="Q49" s="85" t="s">
        <v>823</v>
      </c>
      <c r="R49" s="85" t="s">
        <v>823</v>
      </c>
      <c r="S49" s="85" t="s">
        <v>823</v>
      </c>
      <c r="T49" s="85" t="s">
        <v>823</v>
      </c>
      <c r="U49" s="86" t="s">
        <v>823</v>
      </c>
      <c r="V49" s="69" t="s">
        <v>823</v>
      </c>
      <c r="W49" s="64" t="s">
        <v>823</v>
      </c>
      <c r="X49" s="64" t="s">
        <v>823</v>
      </c>
      <c r="Y49" s="64" t="s">
        <v>823</v>
      </c>
      <c r="Z49" s="64" t="s">
        <v>823</v>
      </c>
      <c r="AA49" s="64" t="s">
        <v>823</v>
      </c>
      <c r="AB49" s="64" t="s">
        <v>823</v>
      </c>
      <c r="AC49" s="64" t="s">
        <v>823</v>
      </c>
      <c r="AD49" s="64" t="s">
        <v>823</v>
      </c>
      <c r="AE49" s="64" t="s">
        <v>823</v>
      </c>
      <c r="AF49" s="64" t="s">
        <v>823</v>
      </c>
      <c r="AG49" s="64" t="s">
        <v>823</v>
      </c>
      <c r="AH49" s="64" t="s">
        <v>823</v>
      </c>
      <c r="AI49" s="64" t="s">
        <v>823</v>
      </c>
      <c r="AJ49" s="64" t="s">
        <v>823</v>
      </c>
      <c r="AK49" s="64" t="s">
        <v>823</v>
      </c>
      <c r="AL49" s="64" t="s">
        <v>823</v>
      </c>
      <c r="AM49" s="64" t="s">
        <v>807</v>
      </c>
      <c r="AN49" s="64" t="s">
        <v>823</v>
      </c>
      <c r="AO49" s="64" t="s">
        <v>823</v>
      </c>
      <c r="AP49" s="64" t="s">
        <v>823</v>
      </c>
      <c r="AQ49" s="64" t="s">
        <v>823</v>
      </c>
      <c r="AR49" s="64" t="s">
        <v>823</v>
      </c>
      <c r="AS49" s="64" t="s">
        <v>823</v>
      </c>
      <c r="AT49" s="64" t="s">
        <v>823</v>
      </c>
      <c r="AU49" s="64" t="s">
        <v>823</v>
      </c>
      <c r="AV49" s="64" t="s">
        <v>823</v>
      </c>
      <c r="AW49" s="65" t="s">
        <v>823</v>
      </c>
      <c r="AY49" s="383"/>
      <c r="AZ49" s="334" t="s">
        <v>550</v>
      </c>
      <c r="BA49" s="103" t="s">
        <v>537</v>
      </c>
      <c r="BB49" s="98">
        <f t="shared" si="1"/>
        <v>15</v>
      </c>
      <c r="BC49" s="97" t="s">
        <v>547</v>
      </c>
      <c r="BD49" s="98">
        <f>INDEX($D$6:$D$105, MATCH(BC49,$C$6:$C$105,0))</f>
        <v>5</v>
      </c>
      <c r="BE49" s="97" t="s">
        <v>544</v>
      </c>
      <c r="BF49" s="98">
        <f t="shared" si="3"/>
        <v>25</v>
      </c>
      <c r="BG49" s="97" t="s">
        <v>538</v>
      </c>
      <c r="BH49" s="98">
        <f t="shared" si="4"/>
        <v>4</v>
      </c>
      <c r="BI49" s="97" t="s">
        <v>546</v>
      </c>
      <c r="BJ49" s="104">
        <f t="shared" si="5"/>
        <v>26</v>
      </c>
    </row>
    <row r="50" spans="2:62" x14ac:dyDescent="0.25">
      <c r="B50" s="324" t="str">
        <f t="shared" si="7"/>
        <v/>
      </c>
      <c r="C50" s="96" t="s">
        <v>777</v>
      </c>
      <c r="D50" s="95">
        <v>45</v>
      </c>
      <c r="E50" s="248" t="s">
        <v>778</v>
      </c>
      <c r="F50" s="93" t="s">
        <v>823</v>
      </c>
      <c r="G50" s="85" t="s">
        <v>823</v>
      </c>
      <c r="H50" s="85" t="s">
        <v>823</v>
      </c>
      <c r="I50" s="85" t="s">
        <v>823</v>
      </c>
      <c r="J50" s="85" t="s">
        <v>823</v>
      </c>
      <c r="K50" s="85" t="s">
        <v>823</v>
      </c>
      <c r="L50" s="85" t="s">
        <v>823</v>
      </c>
      <c r="M50" s="85" t="s">
        <v>823</v>
      </c>
      <c r="N50" s="85" t="s">
        <v>823</v>
      </c>
      <c r="O50" s="85" t="s">
        <v>823</v>
      </c>
      <c r="P50" s="85" t="s">
        <v>823</v>
      </c>
      <c r="Q50" s="85" t="s">
        <v>823</v>
      </c>
      <c r="R50" s="85" t="s">
        <v>823</v>
      </c>
      <c r="S50" s="85" t="s">
        <v>823</v>
      </c>
      <c r="T50" s="85" t="s">
        <v>823</v>
      </c>
      <c r="U50" s="86" t="s">
        <v>823</v>
      </c>
      <c r="V50" s="69" t="s">
        <v>823</v>
      </c>
      <c r="W50" s="64" t="s">
        <v>823</v>
      </c>
      <c r="X50" s="64" t="s">
        <v>823</v>
      </c>
      <c r="Y50" s="64" t="s">
        <v>823</v>
      </c>
      <c r="Z50" s="64" t="s">
        <v>823</v>
      </c>
      <c r="AA50" s="64" t="s">
        <v>823</v>
      </c>
      <c r="AB50" s="64" t="s">
        <v>807</v>
      </c>
      <c r="AC50" s="64" t="s">
        <v>823</v>
      </c>
      <c r="AD50" s="64" t="s">
        <v>823</v>
      </c>
      <c r="AE50" s="64" t="s">
        <v>823</v>
      </c>
      <c r="AF50" s="64" t="s">
        <v>823</v>
      </c>
      <c r="AG50" s="64" t="s">
        <v>823</v>
      </c>
      <c r="AH50" s="64" t="s">
        <v>823</v>
      </c>
      <c r="AI50" s="64" t="s">
        <v>823</v>
      </c>
      <c r="AJ50" s="64" t="s">
        <v>823</v>
      </c>
      <c r="AK50" s="64" t="s">
        <v>823</v>
      </c>
      <c r="AL50" s="64" t="s">
        <v>823</v>
      </c>
      <c r="AM50" s="64" t="s">
        <v>823</v>
      </c>
      <c r="AN50" s="64" t="s">
        <v>823</v>
      </c>
      <c r="AO50" s="64" t="s">
        <v>823</v>
      </c>
      <c r="AP50" s="64" t="s">
        <v>823</v>
      </c>
      <c r="AQ50" s="64" t="s">
        <v>823</v>
      </c>
      <c r="AR50" s="64" t="s">
        <v>823</v>
      </c>
      <c r="AS50" s="64" t="s">
        <v>823</v>
      </c>
      <c r="AT50" s="64" t="s">
        <v>823</v>
      </c>
      <c r="AU50" s="64" t="s">
        <v>823</v>
      </c>
      <c r="AV50" s="64" t="s">
        <v>823</v>
      </c>
      <c r="AW50" s="65" t="s">
        <v>823</v>
      </c>
    </row>
    <row r="51" spans="2:62" x14ac:dyDescent="0.25">
      <c r="B51" s="324" t="str">
        <f t="shared" si="7"/>
        <v/>
      </c>
      <c r="C51" s="96" t="s">
        <v>664</v>
      </c>
      <c r="D51" s="95">
        <v>46</v>
      </c>
      <c r="E51" s="248" t="s">
        <v>665</v>
      </c>
      <c r="F51" s="93" t="s">
        <v>823</v>
      </c>
      <c r="G51" s="85" t="s">
        <v>823</v>
      </c>
      <c r="H51" s="85" t="s">
        <v>823</v>
      </c>
      <c r="I51" s="85" t="s">
        <v>823</v>
      </c>
      <c r="J51" s="85" t="s">
        <v>823</v>
      </c>
      <c r="K51" s="85" t="s">
        <v>823</v>
      </c>
      <c r="L51" s="85" t="s">
        <v>823</v>
      </c>
      <c r="M51" s="85" t="s">
        <v>823</v>
      </c>
      <c r="N51" s="85" t="s">
        <v>823</v>
      </c>
      <c r="O51" s="85" t="s">
        <v>823</v>
      </c>
      <c r="P51" s="85" t="s">
        <v>823</v>
      </c>
      <c r="Q51" s="85" t="s">
        <v>823</v>
      </c>
      <c r="R51" s="85" t="s">
        <v>823</v>
      </c>
      <c r="S51" s="85" t="s">
        <v>823</v>
      </c>
      <c r="T51" s="85" t="s">
        <v>823</v>
      </c>
      <c r="U51" s="86" t="s">
        <v>823</v>
      </c>
      <c r="V51" s="69" t="s">
        <v>823</v>
      </c>
      <c r="W51" s="64" t="s">
        <v>823</v>
      </c>
      <c r="X51" s="64" t="s">
        <v>823</v>
      </c>
      <c r="Y51" s="64" t="s">
        <v>823</v>
      </c>
      <c r="Z51" s="64" t="s">
        <v>807</v>
      </c>
      <c r="AA51" s="64" t="s">
        <v>823</v>
      </c>
      <c r="AB51" s="64" t="s">
        <v>823</v>
      </c>
      <c r="AC51" s="64" t="s">
        <v>823</v>
      </c>
      <c r="AD51" s="64" t="s">
        <v>823</v>
      </c>
      <c r="AE51" s="64" t="s">
        <v>823</v>
      </c>
      <c r="AF51" s="64" t="s">
        <v>823</v>
      </c>
      <c r="AG51" s="64" t="s">
        <v>823</v>
      </c>
      <c r="AH51" s="64" t="s">
        <v>823</v>
      </c>
      <c r="AI51" s="64" t="s">
        <v>823</v>
      </c>
      <c r="AJ51" s="64" t="s">
        <v>823</v>
      </c>
      <c r="AK51" s="64" t="s">
        <v>823</v>
      </c>
      <c r="AL51" s="64" t="s">
        <v>823</v>
      </c>
      <c r="AM51" s="64" t="s">
        <v>823</v>
      </c>
      <c r="AN51" s="64" t="s">
        <v>823</v>
      </c>
      <c r="AO51" s="64" t="s">
        <v>823</v>
      </c>
      <c r="AP51" s="64" t="s">
        <v>823</v>
      </c>
      <c r="AQ51" s="64" t="s">
        <v>823</v>
      </c>
      <c r="AR51" s="64" t="s">
        <v>823</v>
      </c>
      <c r="AS51" s="64" t="s">
        <v>823</v>
      </c>
      <c r="AT51" s="64" t="s">
        <v>823</v>
      </c>
      <c r="AU51" s="64" t="s">
        <v>823</v>
      </c>
      <c r="AV51" s="64" t="s">
        <v>823</v>
      </c>
      <c r="AW51" s="65" t="s">
        <v>823</v>
      </c>
    </row>
    <row r="52" spans="2:62" x14ac:dyDescent="0.25">
      <c r="B52" s="324" t="str">
        <f t="shared" si="7"/>
        <v/>
      </c>
      <c r="C52" s="96" t="s">
        <v>698</v>
      </c>
      <c r="D52" s="95">
        <v>47</v>
      </c>
      <c r="E52" s="248" t="s">
        <v>699</v>
      </c>
      <c r="F52" s="93" t="s">
        <v>823</v>
      </c>
      <c r="G52" s="85" t="s">
        <v>823</v>
      </c>
      <c r="H52" s="85" t="s">
        <v>823</v>
      </c>
      <c r="I52" s="85" t="s">
        <v>823</v>
      </c>
      <c r="J52" s="85" t="s">
        <v>823</v>
      </c>
      <c r="K52" s="85" t="s">
        <v>823</v>
      </c>
      <c r="L52" s="85" t="s">
        <v>823</v>
      </c>
      <c r="M52" s="85" t="s">
        <v>823</v>
      </c>
      <c r="N52" s="85" t="s">
        <v>823</v>
      </c>
      <c r="O52" s="85" t="s">
        <v>823</v>
      </c>
      <c r="P52" s="85" t="s">
        <v>807</v>
      </c>
      <c r="Q52" s="85" t="s">
        <v>823</v>
      </c>
      <c r="R52" s="85" t="s">
        <v>823</v>
      </c>
      <c r="S52" s="85" t="s">
        <v>823</v>
      </c>
      <c r="T52" s="85" t="s">
        <v>823</v>
      </c>
      <c r="U52" s="86" t="s">
        <v>823</v>
      </c>
      <c r="V52" s="69" t="s">
        <v>823</v>
      </c>
      <c r="W52" s="64" t="s">
        <v>823</v>
      </c>
      <c r="X52" s="64" t="s">
        <v>823</v>
      </c>
      <c r="Y52" s="64" t="s">
        <v>823</v>
      </c>
      <c r="Z52" s="64" t="s">
        <v>823</v>
      </c>
      <c r="AA52" s="64" t="s">
        <v>823</v>
      </c>
      <c r="AB52" s="64" t="s">
        <v>823</v>
      </c>
      <c r="AC52" s="64" t="s">
        <v>823</v>
      </c>
      <c r="AD52" s="64" t="s">
        <v>823</v>
      </c>
      <c r="AE52" s="64" t="s">
        <v>823</v>
      </c>
      <c r="AF52" s="64" t="s">
        <v>823</v>
      </c>
      <c r="AG52" s="64" t="s">
        <v>823</v>
      </c>
      <c r="AH52" s="64" t="s">
        <v>823</v>
      </c>
      <c r="AI52" s="64" t="s">
        <v>823</v>
      </c>
      <c r="AJ52" s="64" t="s">
        <v>807</v>
      </c>
      <c r="AK52" s="64" t="s">
        <v>823</v>
      </c>
      <c r="AL52" s="64" t="s">
        <v>823</v>
      </c>
      <c r="AM52" s="64" t="s">
        <v>823</v>
      </c>
      <c r="AN52" s="64" t="s">
        <v>823</v>
      </c>
      <c r="AO52" s="64" t="s">
        <v>823</v>
      </c>
      <c r="AP52" s="64" t="s">
        <v>823</v>
      </c>
      <c r="AQ52" s="64" t="s">
        <v>823</v>
      </c>
      <c r="AR52" s="64" t="s">
        <v>823</v>
      </c>
      <c r="AS52" s="64" t="s">
        <v>823</v>
      </c>
      <c r="AT52" s="64" t="s">
        <v>807</v>
      </c>
      <c r="AU52" s="64" t="s">
        <v>823</v>
      </c>
      <c r="AV52" s="64" t="s">
        <v>823</v>
      </c>
      <c r="AW52" s="65" t="s">
        <v>823</v>
      </c>
    </row>
    <row r="53" spans="2:62" x14ac:dyDescent="0.25">
      <c r="B53" s="324" t="str">
        <f t="shared" si="7"/>
        <v/>
      </c>
      <c r="C53" s="96" t="s">
        <v>681</v>
      </c>
      <c r="D53" s="95">
        <v>48</v>
      </c>
      <c r="E53" s="248" t="s">
        <v>682</v>
      </c>
      <c r="F53" s="93" t="s">
        <v>823</v>
      </c>
      <c r="G53" s="85" t="s">
        <v>823</v>
      </c>
      <c r="H53" s="85" t="s">
        <v>823</v>
      </c>
      <c r="I53" s="85" t="s">
        <v>823</v>
      </c>
      <c r="J53" s="85" t="s">
        <v>823</v>
      </c>
      <c r="K53" s="85" t="s">
        <v>823</v>
      </c>
      <c r="L53" s="85" t="s">
        <v>823</v>
      </c>
      <c r="M53" s="85" t="s">
        <v>823</v>
      </c>
      <c r="N53" s="85" t="s">
        <v>823</v>
      </c>
      <c r="O53" s="85" t="s">
        <v>823</v>
      </c>
      <c r="P53" s="85" t="s">
        <v>823</v>
      </c>
      <c r="Q53" s="85" t="s">
        <v>823</v>
      </c>
      <c r="R53" s="85" t="s">
        <v>823</v>
      </c>
      <c r="S53" s="85" t="s">
        <v>823</v>
      </c>
      <c r="T53" s="85" t="s">
        <v>823</v>
      </c>
      <c r="U53" s="86" t="s">
        <v>823</v>
      </c>
      <c r="V53" s="69" t="s">
        <v>823</v>
      </c>
      <c r="W53" s="64" t="s">
        <v>823</v>
      </c>
      <c r="X53" s="64" t="s">
        <v>823</v>
      </c>
      <c r="Y53" s="64" t="s">
        <v>823</v>
      </c>
      <c r="Z53" s="64" t="s">
        <v>823</v>
      </c>
      <c r="AA53" s="64" t="s">
        <v>823</v>
      </c>
      <c r="AB53" s="64" t="s">
        <v>823</v>
      </c>
      <c r="AC53" s="64" t="s">
        <v>823</v>
      </c>
      <c r="AD53" s="64" t="s">
        <v>823</v>
      </c>
      <c r="AE53" s="64" t="s">
        <v>823</v>
      </c>
      <c r="AF53" s="64" t="s">
        <v>823</v>
      </c>
      <c r="AG53" s="64" t="s">
        <v>823</v>
      </c>
      <c r="AH53" s="64" t="s">
        <v>823</v>
      </c>
      <c r="AI53" s="64" t="s">
        <v>823</v>
      </c>
      <c r="AJ53" s="64" t="s">
        <v>823</v>
      </c>
      <c r="AK53" s="64" t="s">
        <v>823</v>
      </c>
      <c r="AL53" s="64" t="s">
        <v>823</v>
      </c>
      <c r="AM53" s="64" t="s">
        <v>807</v>
      </c>
      <c r="AN53" s="64" t="s">
        <v>823</v>
      </c>
      <c r="AO53" s="64" t="s">
        <v>823</v>
      </c>
      <c r="AP53" s="64" t="s">
        <v>823</v>
      </c>
      <c r="AQ53" s="64" t="s">
        <v>823</v>
      </c>
      <c r="AR53" s="64" t="s">
        <v>823</v>
      </c>
      <c r="AS53" s="64" t="s">
        <v>823</v>
      </c>
      <c r="AT53" s="64" t="s">
        <v>823</v>
      </c>
      <c r="AU53" s="64" t="s">
        <v>823</v>
      </c>
      <c r="AV53" s="64" t="s">
        <v>823</v>
      </c>
      <c r="AW53" s="65" t="s">
        <v>823</v>
      </c>
    </row>
    <row r="54" spans="2:62" x14ac:dyDescent="0.25">
      <c r="B54" s="324" t="str">
        <f t="shared" si="7"/>
        <v/>
      </c>
      <c r="C54" s="96" t="s">
        <v>610</v>
      </c>
      <c r="D54" s="95">
        <v>49</v>
      </c>
      <c r="E54" s="248" t="s">
        <v>677</v>
      </c>
      <c r="F54" s="93" t="s">
        <v>823</v>
      </c>
      <c r="G54" s="85" t="s">
        <v>823</v>
      </c>
      <c r="H54" s="85" t="s">
        <v>823</v>
      </c>
      <c r="I54" s="85" t="s">
        <v>823</v>
      </c>
      <c r="J54" s="85" t="s">
        <v>823</v>
      </c>
      <c r="K54" s="85" t="s">
        <v>823</v>
      </c>
      <c r="L54" s="85" t="s">
        <v>823</v>
      </c>
      <c r="M54" s="85" t="s">
        <v>823</v>
      </c>
      <c r="N54" s="85" t="s">
        <v>823</v>
      </c>
      <c r="O54" s="85" t="s">
        <v>823</v>
      </c>
      <c r="P54" s="85" t="s">
        <v>823</v>
      </c>
      <c r="Q54" s="85" t="s">
        <v>823</v>
      </c>
      <c r="R54" s="85" t="s">
        <v>823</v>
      </c>
      <c r="S54" s="85" t="s">
        <v>823</v>
      </c>
      <c r="T54" s="85" t="s">
        <v>823</v>
      </c>
      <c r="U54" s="86" t="s">
        <v>823</v>
      </c>
      <c r="V54" s="69" t="s">
        <v>823</v>
      </c>
      <c r="W54" s="64" t="s">
        <v>823</v>
      </c>
      <c r="X54" s="64" t="s">
        <v>823</v>
      </c>
      <c r="Y54" s="64" t="s">
        <v>823</v>
      </c>
      <c r="Z54" s="64" t="s">
        <v>823</v>
      </c>
      <c r="AA54" s="64" t="s">
        <v>807</v>
      </c>
      <c r="AB54" s="64" t="s">
        <v>823</v>
      </c>
      <c r="AC54" s="64" t="s">
        <v>823</v>
      </c>
      <c r="AD54" s="64" t="s">
        <v>823</v>
      </c>
      <c r="AE54" s="64" t="s">
        <v>823</v>
      </c>
      <c r="AF54" s="64" t="s">
        <v>823</v>
      </c>
      <c r="AG54" s="64" t="s">
        <v>823</v>
      </c>
      <c r="AH54" s="64" t="s">
        <v>823</v>
      </c>
      <c r="AI54" s="64" t="s">
        <v>823</v>
      </c>
      <c r="AJ54" s="64" t="s">
        <v>823</v>
      </c>
      <c r="AK54" s="64" t="s">
        <v>823</v>
      </c>
      <c r="AL54" s="64" t="s">
        <v>823</v>
      </c>
      <c r="AM54" s="64" t="s">
        <v>823</v>
      </c>
      <c r="AN54" s="64" t="s">
        <v>823</v>
      </c>
      <c r="AO54" s="64" t="s">
        <v>823</v>
      </c>
      <c r="AP54" s="64" t="s">
        <v>823</v>
      </c>
      <c r="AQ54" s="64" t="s">
        <v>823</v>
      </c>
      <c r="AR54" s="64" t="s">
        <v>823</v>
      </c>
      <c r="AS54" s="64" t="s">
        <v>823</v>
      </c>
      <c r="AT54" s="64" t="s">
        <v>823</v>
      </c>
      <c r="AU54" s="64" t="s">
        <v>823</v>
      </c>
      <c r="AV54" s="64" t="s">
        <v>823</v>
      </c>
      <c r="AW54" s="65" t="s">
        <v>823</v>
      </c>
    </row>
    <row r="55" spans="2:62" x14ac:dyDescent="0.25">
      <c r="B55" s="324" t="str">
        <f t="shared" si="7"/>
        <v/>
      </c>
      <c r="C55" s="96" t="s">
        <v>763</v>
      </c>
      <c r="D55" s="95">
        <v>50</v>
      </c>
      <c r="E55" s="248" t="s">
        <v>764</v>
      </c>
      <c r="F55" s="93" t="s">
        <v>823</v>
      </c>
      <c r="G55" s="85" t="s">
        <v>823</v>
      </c>
      <c r="H55" s="85" t="s">
        <v>823</v>
      </c>
      <c r="I55" s="85" t="s">
        <v>823</v>
      </c>
      <c r="J55" s="85" t="s">
        <v>823</v>
      </c>
      <c r="K55" s="85" t="s">
        <v>807</v>
      </c>
      <c r="L55" s="85" t="s">
        <v>823</v>
      </c>
      <c r="M55" s="85" t="s">
        <v>823</v>
      </c>
      <c r="N55" s="85" t="s">
        <v>823</v>
      </c>
      <c r="O55" s="85" t="s">
        <v>823</v>
      </c>
      <c r="P55" s="85" t="s">
        <v>823</v>
      </c>
      <c r="Q55" s="85" t="s">
        <v>823</v>
      </c>
      <c r="R55" s="85" t="s">
        <v>823</v>
      </c>
      <c r="S55" s="85" t="s">
        <v>823</v>
      </c>
      <c r="T55" s="85" t="s">
        <v>823</v>
      </c>
      <c r="U55" s="86" t="s">
        <v>823</v>
      </c>
      <c r="V55" s="69" t="s">
        <v>823</v>
      </c>
      <c r="W55" s="64" t="s">
        <v>823</v>
      </c>
      <c r="X55" s="64" t="s">
        <v>823</v>
      </c>
      <c r="Y55" s="64" t="s">
        <v>823</v>
      </c>
      <c r="Z55" s="64" t="s">
        <v>823</v>
      </c>
      <c r="AA55" s="64" t="s">
        <v>823</v>
      </c>
      <c r="AB55" s="64" t="s">
        <v>823</v>
      </c>
      <c r="AC55" s="64" t="s">
        <v>823</v>
      </c>
      <c r="AD55" s="64" t="s">
        <v>823</v>
      </c>
      <c r="AE55" s="64" t="s">
        <v>823</v>
      </c>
      <c r="AF55" s="64" t="s">
        <v>823</v>
      </c>
      <c r="AG55" s="64" t="s">
        <v>823</v>
      </c>
      <c r="AH55" s="64" t="s">
        <v>823</v>
      </c>
      <c r="AI55" s="64" t="s">
        <v>823</v>
      </c>
      <c r="AJ55" s="64" t="s">
        <v>823</v>
      </c>
      <c r="AK55" s="64" t="s">
        <v>823</v>
      </c>
      <c r="AL55" s="64" t="s">
        <v>823</v>
      </c>
      <c r="AM55" s="64" t="s">
        <v>823</v>
      </c>
      <c r="AN55" s="64" t="s">
        <v>823</v>
      </c>
      <c r="AO55" s="64" t="s">
        <v>823</v>
      </c>
      <c r="AP55" s="64" t="s">
        <v>823</v>
      </c>
      <c r="AQ55" s="64" t="s">
        <v>823</v>
      </c>
      <c r="AR55" s="64" t="s">
        <v>823</v>
      </c>
      <c r="AS55" s="64" t="s">
        <v>823</v>
      </c>
      <c r="AT55" s="64" t="s">
        <v>823</v>
      </c>
      <c r="AU55" s="64" t="s">
        <v>823</v>
      </c>
      <c r="AV55" s="64" t="s">
        <v>823</v>
      </c>
      <c r="AW55" s="65" t="s">
        <v>823</v>
      </c>
    </row>
    <row r="56" spans="2:62" x14ac:dyDescent="0.25">
      <c r="B56" s="324" t="str">
        <f t="shared" si="7"/>
        <v/>
      </c>
      <c r="C56" s="96" t="s">
        <v>566</v>
      </c>
      <c r="D56" s="95">
        <v>51</v>
      </c>
      <c r="E56" s="248" t="s">
        <v>683</v>
      </c>
      <c r="F56" s="93" t="s">
        <v>823</v>
      </c>
      <c r="G56" s="85" t="s">
        <v>823</v>
      </c>
      <c r="H56" s="85" t="s">
        <v>823</v>
      </c>
      <c r="I56" s="85" t="s">
        <v>823</v>
      </c>
      <c r="J56" s="85" t="s">
        <v>823</v>
      </c>
      <c r="K56" s="85" t="s">
        <v>823</v>
      </c>
      <c r="L56" s="85" t="s">
        <v>823</v>
      </c>
      <c r="M56" s="85" t="s">
        <v>823</v>
      </c>
      <c r="N56" s="85" t="s">
        <v>823</v>
      </c>
      <c r="O56" s="85" t="s">
        <v>823</v>
      </c>
      <c r="P56" s="85" t="s">
        <v>807</v>
      </c>
      <c r="Q56" s="85" t="s">
        <v>823</v>
      </c>
      <c r="R56" s="85" t="s">
        <v>823</v>
      </c>
      <c r="S56" s="85" t="s">
        <v>823</v>
      </c>
      <c r="T56" s="85" t="s">
        <v>823</v>
      </c>
      <c r="U56" s="86" t="s">
        <v>823</v>
      </c>
      <c r="V56" s="69" t="s">
        <v>823</v>
      </c>
      <c r="W56" s="64" t="s">
        <v>823</v>
      </c>
      <c r="X56" s="64" t="s">
        <v>823</v>
      </c>
      <c r="Y56" s="64" t="s">
        <v>823</v>
      </c>
      <c r="Z56" s="64" t="s">
        <v>823</v>
      </c>
      <c r="AA56" s="64" t="s">
        <v>823</v>
      </c>
      <c r="AB56" s="64" t="s">
        <v>823</v>
      </c>
      <c r="AC56" s="64" t="s">
        <v>823</v>
      </c>
      <c r="AD56" s="64" t="s">
        <v>823</v>
      </c>
      <c r="AE56" s="64" t="s">
        <v>823</v>
      </c>
      <c r="AF56" s="64" t="s">
        <v>823</v>
      </c>
      <c r="AG56" s="64" t="s">
        <v>823</v>
      </c>
      <c r="AH56" s="64" t="s">
        <v>823</v>
      </c>
      <c r="AI56" s="64" t="s">
        <v>823</v>
      </c>
      <c r="AJ56" s="64" t="s">
        <v>823</v>
      </c>
      <c r="AK56" s="64" t="s">
        <v>823</v>
      </c>
      <c r="AL56" s="64" t="s">
        <v>823</v>
      </c>
      <c r="AM56" s="64" t="s">
        <v>823</v>
      </c>
      <c r="AN56" s="64" t="s">
        <v>823</v>
      </c>
      <c r="AO56" s="64" t="s">
        <v>807</v>
      </c>
      <c r="AP56" s="64" t="s">
        <v>823</v>
      </c>
      <c r="AQ56" s="64" t="s">
        <v>823</v>
      </c>
      <c r="AR56" s="64" t="s">
        <v>823</v>
      </c>
      <c r="AS56" s="64" t="s">
        <v>823</v>
      </c>
      <c r="AT56" s="64" t="s">
        <v>823</v>
      </c>
      <c r="AU56" s="64" t="s">
        <v>823</v>
      </c>
      <c r="AV56" s="64" t="s">
        <v>823</v>
      </c>
      <c r="AW56" s="65" t="s">
        <v>823</v>
      </c>
    </row>
    <row r="57" spans="2:62" x14ac:dyDescent="0.25">
      <c r="B57" s="324" t="str">
        <f t="shared" si="7"/>
        <v/>
      </c>
      <c r="C57" s="96" t="s">
        <v>744</v>
      </c>
      <c r="D57" s="95">
        <v>52</v>
      </c>
      <c r="E57" s="248" t="s">
        <v>745</v>
      </c>
      <c r="F57" s="93" t="s">
        <v>823</v>
      </c>
      <c r="G57" s="85" t="s">
        <v>823</v>
      </c>
      <c r="H57" s="85" t="s">
        <v>823</v>
      </c>
      <c r="I57" s="85" t="s">
        <v>823</v>
      </c>
      <c r="J57" s="85" t="s">
        <v>823</v>
      </c>
      <c r="K57" s="85" t="s">
        <v>823</v>
      </c>
      <c r="L57" s="85" t="s">
        <v>823</v>
      </c>
      <c r="M57" s="85" t="s">
        <v>823</v>
      </c>
      <c r="N57" s="85" t="s">
        <v>823</v>
      </c>
      <c r="O57" s="85" t="s">
        <v>823</v>
      </c>
      <c r="P57" s="85" t="s">
        <v>823</v>
      </c>
      <c r="Q57" s="85" t="s">
        <v>823</v>
      </c>
      <c r="R57" s="85" t="s">
        <v>823</v>
      </c>
      <c r="S57" s="85" t="s">
        <v>823</v>
      </c>
      <c r="T57" s="85" t="s">
        <v>823</v>
      </c>
      <c r="U57" s="86" t="s">
        <v>823</v>
      </c>
      <c r="V57" s="69" t="s">
        <v>823</v>
      </c>
      <c r="W57" s="64" t="s">
        <v>823</v>
      </c>
      <c r="X57" s="64" t="s">
        <v>823</v>
      </c>
      <c r="Y57" s="64" t="s">
        <v>823</v>
      </c>
      <c r="Z57" s="64" t="s">
        <v>823</v>
      </c>
      <c r="AA57" s="64" t="s">
        <v>823</v>
      </c>
      <c r="AB57" s="64" t="s">
        <v>823</v>
      </c>
      <c r="AC57" s="64" t="s">
        <v>823</v>
      </c>
      <c r="AD57" s="64" t="s">
        <v>823</v>
      </c>
      <c r="AE57" s="64" t="s">
        <v>823</v>
      </c>
      <c r="AF57" s="64" t="s">
        <v>823</v>
      </c>
      <c r="AG57" s="64" t="s">
        <v>823</v>
      </c>
      <c r="AH57" s="64" t="s">
        <v>823</v>
      </c>
      <c r="AI57" s="64" t="s">
        <v>823</v>
      </c>
      <c r="AJ57" s="64" t="s">
        <v>823</v>
      </c>
      <c r="AK57" s="64" t="s">
        <v>823</v>
      </c>
      <c r="AL57" s="64" t="s">
        <v>823</v>
      </c>
      <c r="AM57" s="64" t="s">
        <v>823</v>
      </c>
      <c r="AN57" s="64" t="s">
        <v>823</v>
      </c>
      <c r="AO57" s="64" t="s">
        <v>823</v>
      </c>
      <c r="AP57" s="64" t="s">
        <v>807</v>
      </c>
      <c r="AQ57" s="64" t="s">
        <v>823</v>
      </c>
      <c r="AR57" s="64" t="s">
        <v>823</v>
      </c>
      <c r="AS57" s="64" t="s">
        <v>823</v>
      </c>
      <c r="AT57" s="64" t="s">
        <v>823</v>
      </c>
      <c r="AU57" s="64" t="s">
        <v>823</v>
      </c>
      <c r="AV57" s="64" t="s">
        <v>823</v>
      </c>
      <c r="AW57" s="65" t="s">
        <v>823</v>
      </c>
    </row>
    <row r="58" spans="2:62" x14ac:dyDescent="0.25">
      <c r="B58" s="324" t="str">
        <f t="shared" si="7"/>
        <v/>
      </c>
      <c r="C58" s="96" t="s">
        <v>668</v>
      </c>
      <c r="D58" s="95">
        <v>53</v>
      </c>
      <c r="E58" s="248" t="s">
        <v>669</v>
      </c>
      <c r="F58" s="93" t="s">
        <v>823</v>
      </c>
      <c r="G58" s="85" t="s">
        <v>823</v>
      </c>
      <c r="H58" s="85" t="s">
        <v>823</v>
      </c>
      <c r="I58" s="85" t="s">
        <v>823</v>
      </c>
      <c r="J58" s="85" t="s">
        <v>823</v>
      </c>
      <c r="K58" s="85" t="s">
        <v>823</v>
      </c>
      <c r="L58" s="85" t="s">
        <v>823</v>
      </c>
      <c r="M58" s="85" t="s">
        <v>823</v>
      </c>
      <c r="N58" s="85" t="s">
        <v>823</v>
      </c>
      <c r="O58" s="85" t="s">
        <v>823</v>
      </c>
      <c r="P58" s="85" t="s">
        <v>823</v>
      </c>
      <c r="Q58" s="85" t="s">
        <v>823</v>
      </c>
      <c r="R58" s="85" t="s">
        <v>823</v>
      </c>
      <c r="S58" s="85" t="s">
        <v>823</v>
      </c>
      <c r="T58" s="85" t="s">
        <v>823</v>
      </c>
      <c r="U58" s="86" t="s">
        <v>823</v>
      </c>
      <c r="V58" s="69" t="s">
        <v>823</v>
      </c>
      <c r="W58" s="64" t="s">
        <v>823</v>
      </c>
      <c r="X58" s="64" t="s">
        <v>823</v>
      </c>
      <c r="Y58" s="64" t="s">
        <v>823</v>
      </c>
      <c r="Z58" s="64" t="s">
        <v>823</v>
      </c>
      <c r="AA58" s="64" t="s">
        <v>823</v>
      </c>
      <c r="AB58" s="64" t="s">
        <v>823</v>
      </c>
      <c r="AC58" s="64" t="s">
        <v>823</v>
      </c>
      <c r="AD58" s="64" t="s">
        <v>823</v>
      </c>
      <c r="AE58" s="64" t="s">
        <v>823</v>
      </c>
      <c r="AF58" s="64" t="s">
        <v>823</v>
      </c>
      <c r="AG58" s="64" t="s">
        <v>823</v>
      </c>
      <c r="AH58" s="64" t="s">
        <v>823</v>
      </c>
      <c r="AI58" s="64" t="s">
        <v>823</v>
      </c>
      <c r="AJ58" s="64" t="s">
        <v>823</v>
      </c>
      <c r="AK58" s="64" t="s">
        <v>823</v>
      </c>
      <c r="AL58" s="64" t="s">
        <v>823</v>
      </c>
      <c r="AM58" s="64" t="s">
        <v>823</v>
      </c>
      <c r="AN58" s="64" t="s">
        <v>823</v>
      </c>
      <c r="AO58" s="64" t="s">
        <v>823</v>
      </c>
      <c r="AP58" s="64" t="s">
        <v>823</v>
      </c>
      <c r="AQ58" s="64" t="s">
        <v>823</v>
      </c>
      <c r="AR58" s="64" t="s">
        <v>823</v>
      </c>
      <c r="AS58" s="64" t="s">
        <v>823</v>
      </c>
      <c r="AT58" s="64" t="s">
        <v>823</v>
      </c>
      <c r="AU58" s="64" t="s">
        <v>823</v>
      </c>
      <c r="AV58" s="64" t="s">
        <v>823</v>
      </c>
      <c r="AW58" s="65" t="s">
        <v>823</v>
      </c>
    </row>
    <row r="59" spans="2:62" x14ac:dyDescent="0.25">
      <c r="B59" s="324" t="str">
        <f t="shared" si="7"/>
        <v/>
      </c>
      <c r="C59" s="96" t="s">
        <v>690</v>
      </c>
      <c r="D59" s="95">
        <v>54</v>
      </c>
      <c r="E59" s="248" t="s">
        <v>691</v>
      </c>
      <c r="F59" s="93" t="s">
        <v>823</v>
      </c>
      <c r="G59" s="85" t="s">
        <v>823</v>
      </c>
      <c r="H59" s="85" t="s">
        <v>823</v>
      </c>
      <c r="I59" s="85" t="s">
        <v>823</v>
      </c>
      <c r="J59" s="85" t="s">
        <v>823</v>
      </c>
      <c r="K59" s="85" t="s">
        <v>823</v>
      </c>
      <c r="L59" s="85" t="s">
        <v>823</v>
      </c>
      <c r="M59" s="85" t="s">
        <v>823</v>
      </c>
      <c r="N59" s="85" t="s">
        <v>823</v>
      </c>
      <c r="O59" s="85" t="s">
        <v>823</v>
      </c>
      <c r="P59" s="85" t="s">
        <v>823</v>
      </c>
      <c r="Q59" s="85" t="s">
        <v>823</v>
      </c>
      <c r="R59" s="85" t="s">
        <v>823</v>
      </c>
      <c r="S59" s="85" t="s">
        <v>823</v>
      </c>
      <c r="T59" s="85" t="s">
        <v>823</v>
      </c>
      <c r="U59" s="86" t="s">
        <v>823</v>
      </c>
      <c r="V59" s="69" t="s">
        <v>823</v>
      </c>
      <c r="W59" s="64" t="s">
        <v>823</v>
      </c>
      <c r="X59" s="64" t="s">
        <v>823</v>
      </c>
      <c r="Y59" s="64" t="s">
        <v>823</v>
      </c>
      <c r="Z59" s="64" t="s">
        <v>823</v>
      </c>
      <c r="AA59" s="64" t="s">
        <v>823</v>
      </c>
      <c r="AB59" s="64" t="s">
        <v>823</v>
      </c>
      <c r="AC59" s="64" t="s">
        <v>823</v>
      </c>
      <c r="AD59" s="64" t="s">
        <v>823</v>
      </c>
      <c r="AE59" s="64" t="s">
        <v>823</v>
      </c>
      <c r="AF59" s="64" t="s">
        <v>823</v>
      </c>
      <c r="AG59" s="64" t="s">
        <v>823</v>
      </c>
      <c r="AH59" s="64" t="s">
        <v>823</v>
      </c>
      <c r="AI59" s="64" t="s">
        <v>823</v>
      </c>
      <c r="AJ59" s="64" t="s">
        <v>823</v>
      </c>
      <c r="AK59" s="64" t="s">
        <v>823</v>
      </c>
      <c r="AL59" s="64" t="s">
        <v>823</v>
      </c>
      <c r="AM59" s="64" t="s">
        <v>823</v>
      </c>
      <c r="AN59" s="64" t="s">
        <v>823</v>
      </c>
      <c r="AO59" s="64" t="s">
        <v>823</v>
      </c>
      <c r="AP59" s="64" t="s">
        <v>823</v>
      </c>
      <c r="AQ59" s="64" t="s">
        <v>823</v>
      </c>
      <c r="AR59" s="64" t="s">
        <v>823</v>
      </c>
      <c r="AS59" s="64" t="s">
        <v>823</v>
      </c>
      <c r="AT59" s="64" t="s">
        <v>823</v>
      </c>
      <c r="AU59" s="64" t="s">
        <v>823</v>
      </c>
      <c r="AV59" s="64" t="s">
        <v>823</v>
      </c>
      <c r="AW59" s="65" t="s">
        <v>823</v>
      </c>
    </row>
    <row r="60" spans="2:62" x14ac:dyDescent="0.25">
      <c r="B60" s="324" t="str">
        <f t="shared" si="7"/>
        <v/>
      </c>
      <c r="C60" s="96" t="s">
        <v>736</v>
      </c>
      <c r="D60" s="95">
        <v>55</v>
      </c>
      <c r="E60" s="248" t="s">
        <v>737</v>
      </c>
      <c r="F60" s="93" t="s">
        <v>823</v>
      </c>
      <c r="G60" s="85" t="s">
        <v>823</v>
      </c>
      <c r="H60" s="85" t="s">
        <v>823</v>
      </c>
      <c r="I60" s="85" t="s">
        <v>823</v>
      </c>
      <c r="J60" s="85" t="s">
        <v>823</v>
      </c>
      <c r="K60" s="85" t="s">
        <v>823</v>
      </c>
      <c r="L60" s="85" t="s">
        <v>823</v>
      </c>
      <c r="M60" s="85" t="s">
        <v>823</v>
      </c>
      <c r="N60" s="85" t="s">
        <v>823</v>
      </c>
      <c r="O60" s="85" t="s">
        <v>823</v>
      </c>
      <c r="P60" s="85" t="s">
        <v>823</v>
      </c>
      <c r="Q60" s="85" t="s">
        <v>823</v>
      </c>
      <c r="R60" s="85" t="s">
        <v>823</v>
      </c>
      <c r="S60" s="85" t="s">
        <v>807</v>
      </c>
      <c r="T60" s="85" t="s">
        <v>823</v>
      </c>
      <c r="U60" s="86" t="s">
        <v>823</v>
      </c>
      <c r="V60" s="69" t="s">
        <v>823</v>
      </c>
      <c r="W60" s="64" t="s">
        <v>823</v>
      </c>
      <c r="X60" s="64" t="s">
        <v>823</v>
      </c>
      <c r="Y60" s="64" t="s">
        <v>823</v>
      </c>
      <c r="Z60" s="64" t="s">
        <v>823</v>
      </c>
      <c r="AA60" s="64" t="s">
        <v>823</v>
      </c>
      <c r="AB60" s="64" t="s">
        <v>807</v>
      </c>
      <c r="AC60" s="64" t="s">
        <v>823</v>
      </c>
      <c r="AD60" s="64" t="s">
        <v>823</v>
      </c>
      <c r="AE60" s="64" t="s">
        <v>823</v>
      </c>
      <c r="AF60" s="64" t="s">
        <v>823</v>
      </c>
      <c r="AG60" s="64" t="s">
        <v>823</v>
      </c>
      <c r="AH60" s="64" t="s">
        <v>823</v>
      </c>
      <c r="AI60" s="64" t="s">
        <v>823</v>
      </c>
      <c r="AJ60" s="64" t="s">
        <v>807</v>
      </c>
      <c r="AK60" s="64" t="s">
        <v>823</v>
      </c>
      <c r="AL60" s="64" t="s">
        <v>823</v>
      </c>
      <c r="AM60" s="64" t="s">
        <v>823</v>
      </c>
      <c r="AN60" s="64" t="s">
        <v>823</v>
      </c>
      <c r="AO60" s="64" t="s">
        <v>823</v>
      </c>
      <c r="AP60" s="64" t="s">
        <v>823</v>
      </c>
      <c r="AQ60" s="64" t="s">
        <v>823</v>
      </c>
      <c r="AR60" s="64" t="s">
        <v>823</v>
      </c>
      <c r="AS60" s="64" t="s">
        <v>823</v>
      </c>
      <c r="AT60" s="64" t="s">
        <v>823</v>
      </c>
      <c r="AU60" s="64" t="s">
        <v>823</v>
      </c>
      <c r="AV60" s="64" t="s">
        <v>823</v>
      </c>
      <c r="AW60" s="65" t="s">
        <v>823</v>
      </c>
    </row>
    <row r="61" spans="2:62" x14ac:dyDescent="0.25">
      <c r="B61" s="324" t="str">
        <f t="shared" si="7"/>
        <v/>
      </c>
      <c r="C61" s="96" t="s">
        <v>787</v>
      </c>
      <c r="D61" s="95">
        <v>56</v>
      </c>
      <c r="E61" s="248" t="s">
        <v>788</v>
      </c>
      <c r="F61" s="93" t="s">
        <v>823</v>
      </c>
      <c r="G61" s="85" t="s">
        <v>823</v>
      </c>
      <c r="H61" s="85" t="s">
        <v>823</v>
      </c>
      <c r="I61" s="85" t="s">
        <v>823</v>
      </c>
      <c r="J61" s="85" t="s">
        <v>823</v>
      </c>
      <c r="K61" s="85" t="s">
        <v>823</v>
      </c>
      <c r="L61" s="85" t="s">
        <v>823</v>
      </c>
      <c r="M61" s="85" t="s">
        <v>823</v>
      </c>
      <c r="N61" s="85" t="s">
        <v>823</v>
      </c>
      <c r="O61" s="85" t="s">
        <v>823</v>
      </c>
      <c r="P61" s="85" t="s">
        <v>823</v>
      </c>
      <c r="Q61" s="85" t="s">
        <v>823</v>
      </c>
      <c r="R61" s="85" t="s">
        <v>823</v>
      </c>
      <c r="S61" s="85" t="s">
        <v>823</v>
      </c>
      <c r="T61" s="85" t="s">
        <v>823</v>
      </c>
      <c r="U61" s="86" t="s">
        <v>823</v>
      </c>
      <c r="V61" s="69" t="s">
        <v>823</v>
      </c>
      <c r="W61" s="64" t="s">
        <v>823</v>
      </c>
      <c r="X61" s="64" t="s">
        <v>823</v>
      </c>
      <c r="Y61" s="64" t="s">
        <v>823</v>
      </c>
      <c r="Z61" s="64" t="s">
        <v>823</v>
      </c>
      <c r="AA61" s="64" t="s">
        <v>823</v>
      </c>
      <c r="AB61" s="64" t="s">
        <v>823</v>
      </c>
      <c r="AC61" s="64" t="s">
        <v>823</v>
      </c>
      <c r="AD61" s="64" t="s">
        <v>823</v>
      </c>
      <c r="AE61" s="64" t="s">
        <v>823</v>
      </c>
      <c r="AF61" s="64" t="s">
        <v>823</v>
      </c>
      <c r="AG61" s="64" t="s">
        <v>823</v>
      </c>
      <c r="AH61" s="64" t="s">
        <v>823</v>
      </c>
      <c r="AI61" s="64" t="s">
        <v>823</v>
      </c>
      <c r="AJ61" s="64" t="s">
        <v>823</v>
      </c>
      <c r="AK61" s="64" t="s">
        <v>823</v>
      </c>
      <c r="AL61" s="64" t="s">
        <v>823</v>
      </c>
      <c r="AM61" s="64" t="s">
        <v>823</v>
      </c>
      <c r="AN61" s="64" t="s">
        <v>823</v>
      </c>
      <c r="AO61" s="64" t="s">
        <v>823</v>
      </c>
      <c r="AP61" s="64" t="s">
        <v>823</v>
      </c>
      <c r="AQ61" s="64" t="s">
        <v>823</v>
      </c>
      <c r="AR61" s="64" t="s">
        <v>823</v>
      </c>
      <c r="AS61" s="64" t="s">
        <v>823</v>
      </c>
      <c r="AT61" s="64" t="s">
        <v>823</v>
      </c>
      <c r="AU61" s="64" t="s">
        <v>823</v>
      </c>
      <c r="AV61" s="64" t="s">
        <v>823</v>
      </c>
      <c r="AW61" s="65" t="s">
        <v>823</v>
      </c>
    </row>
    <row r="62" spans="2:62" x14ac:dyDescent="0.25">
      <c r="B62" s="324" t="str">
        <f t="shared" si="7"/>
        <v/>
      </c>
      <c r="C62" s="96" t="s">
        <v>768</v>
      </c>
      <c r="D62" s="95">
        <v>57</v>
      </c>
      <c r="E62" s="248" t="s">
        <v>1995</v>
      </c>
      <c r="F62" s="93" t="s">
        <v>823</v>
      </c>
      <c r="G62" s="85" t="s">
        <v>823</v>
      </c>
      <c r="H62" s="85" t="s">
        <v>823</v>
      </c>
      <c r="I62" s="85" t="s">
        <v>823</v>
      </c>
      <c r="J62" s="85" t="s">
        <v>823</v>
      </c>
      <c r="K62" s="85" t="s">
        <v>823</v>
      </c>
      <c r="L62" s="85" t="s">
        <v>823</v>
      </c>
      <c r="M62" s="85" t="s">
        <v>823</v>
      </c>
      <c r="N62" s="85" t="s">
        <v>823</v>
      </c>
      <c r="O62" s="85" t="s">
        <v>823</v>
      </c>
      <c r="P62" s="85" t="s">
        <v>823</v>
      </c>
      <c r="Q62" s="85" t="s">
        <v>823</v>
      </c>
      <c r="R62" s="85" t="s">
        <v>823</v>
      </c>
      <c r="S62" s="85" t="s">
        <v>823</v>
      </c>
      <c r="T62" s="85" t="s">
        <v>807</v>
      </c>
      <c r="U62" s="86" t="s">
        <v>823</v>
      </c>
      <c r="V62" s="69" t="s">
        <v>823</v>
      </c>
      <c r="W62" s="64" t="s">
        <v>823</v>
      </c>
      <c r="X62" s="64" t="s">
        <v>823</v>
      </c>
      <c r="Y62" s="64" t="s">
        <v>823</v>
      </c>
      <c r="Z62" s="64" t="s">
        <v>823</v>
      </c>
      <c r="AA62" s="64" t="s">
        <v>823</v>
      </c>
      <c r="AB62" s="64" t="s">
        <v>823</v>
      </c>
      <c r="AC62" s="64" t="s">
        <v>823</v>
      </c>
      <c r="AD62" s="64" t="s">
        <v>823</v>
      </c>
      <c r="AE62" s="64" t="s">
        <v>823</v>
      </c>
      <c r="AF62" s="64" t="s">
        <v>823</v>
      </c>
      <c r="AG62" s="64" t="s">
        <v>823</v>
      </c>
      <c r="AH62" s="64" t="s">
        <v>823</v>
      </c>
      <c r="AI62" s="64" t="s">
        <v>823</v>
      </c>
      <c r="AJ62" s="64" t="s">
        <v>823</v>
      </c>
      <c r="AK62" s="64" t="s">
        <v>823</v>
      </c>
      <c r="AL62" s="64" t="s">
        <v>823</v>
      </c>
      <c r="AM62" s="64" t="s">
        <v>823</v>
      </c>
      <c r="AN62" s="64" t="s">
        <v>823</v>
      </c>
      <c r="AO62" s="64" t="s">
        <v>823</v>
      </c>
      <c r="AP62" s="64" t="s">
        <v>823</v>
      </c>
      <c r="AQ62" s="64" t="s">
        <v>823</v>
      </c>
      <c r="AR62" s="64" t="s">
        <v>823</v>
      </c>
      <c r="AS62" s="64" t="s">
        <v>823</v>
      </c>
      <c r="AT62" s="64" t="s">
        <v>823</v>
      </c>
      <c r="AU62" s="64" t="s">
        <v>823</v>
      </c>
      <c r="AV62" s="64" t="s">
        <v>823</v>
      </c>
      <c r="AW62" s="65" t="s">
        <v>823</v>
      </c>
    </row>
    <row r="63" spans="2:62" x14ac:dyDescent="0.25">
      <c r="B63" s="324" t="str">
        <f t="shared" si="7"/>
        <v/>
      </c>
      <c r="C63" s="96" t="s">
        <v>689</v>
      </c>
      <c r="D63" s="95">
        <v>58</v>
      </c>
      <c r="E63" s="248" t="s">
        <v>1996</v>
      </c>
      <c r="F63" s="93" t="s">
        <v>823</v>
      </c>
      <c r="G63" s="85" t="s">
        <v>823</v>
      </c>
      <c r="H63" s="85" t="s">
        <v>823</v>
      </c>
      <c r="I63" s="85" t="s">
        <v>823</v>
      </c>
      <c r="J63" s="85" t="s">
        <v>823</v>
      </c>
      <c r="K63" s="85" t="s">
        <v>823</v>
      </c>
      <c r="L63" s="85" t="s">
        <v>807</v>
      </c>
      <c r="M63" s="85" t="s">
        <v>823</v>
      </c>
      <c r="N63" s="85" t="s">
        <v>823</v>
      </c>
      <c r="O63" s="85" t="s">
        <v>823</v>
      </c>
      <c r="P63" s="85" t="s">
        <v>823</v>
      </c>
      <c r="Q63" s="85" t="s">
        <v>823</v>
      </c>
      <c r="R63" s="85" t="s">
        <v>823</v>
      </c>
      <c r="S63" s="85" t="s">
        <v>823</v>
      </c>
      <c r="T63" s="85" t="s">
        <v>823</v>
      </c>
      <c r="U63" s="86" t="s">
        <v>823</v>
      </c>
      <c r="V63" s="69" t="s">
        <v>823</v>
      </c>
      <c r="W63" s="64" t="s">
        <v>823</v>
      </c>
      <c r="X63" s="64" t="s">
        <v>823</v>
      </c>
      <c r="Y63" s="64" t="s">
        <v>823</v>
      </c>
      <c r="Z63" s="64" t="s">
        <v>823</v>
      </c>
      <c r="AA63" s="64" t="s">
        <v>823</v>
      </c>
      <c r="AB63" s="64" t="s">
        <v>823</v>
      </c>
      <c r="AC63" s="64" t="s">
        <v>823</v>
      </c>
      <c r="AD63" s="64" t="s">
        <v>823</v>
      </c>
      <c r="AE63" s="64" t="s">
        <v>823</v>
      </c>
      <c r="AF63" s="64" t="s">
        <v>823</v>
      </c>
      <c r="AG63" s="64" t="s">
        <v>823</v>
      </c>
      <c r="AH63" s="64" t="s">
        <v>823</v>
      </c>
      <c r="AI63" s="64" t="s">
        <v>823</v>
      </c>
      <c r="AJ63" s="64" t="s">
        <v>823</v>
      </c>
      <c r="AK63" s="64" t="s">
        <v>823</v>
      </c>
      <c r="AL63" s="64" t="s">
        <v>823</v>
      </c>
      <c r="AM63" s="64" t="s">
        <v>823</v>
      </c>
      <c r="AN63" s="64" t="s">
        <v>823</v>
      </c>
      <c r="AO63" s="64" t="s">
        <v>823</v>
      </c>
      <c r="AP63" s="64" t="s">
        <v>823</v>
      </c>
      <c r="AQ63" s="64" t="s">
        <v>823</v>
      </c>
      <c r="AR63" s="64" t="s">
        <v>823</v>
      </c>
      <c r="AS63" s="64" t="s">
        <v>823</v>
      </c>
      <c r="AT63" s="64" t="s">
        <v>823</v>
      </c>
      <c r="AU63" s="64" t="s">
        <v>823</v>
      </c>
      <c r="AV63" s="64" t="s">
        <v>823</v>
      </c>
      <c r="AW63" s="65" t="s">
        <v>823</v>
      </c>
    </row>
    <row r="64" spans="2:62" x14ac:dyDescent="0.25">
      <c r="B64" s="324" t="str">
        <f t="shared" si="7"/>
        <v>X</v>
      </c>
      <c r="C64" s="96" t="s">
        <v>676</v>
      </c>
      <c r="D64" s="95">
        <v>59</v>
      </c>
      <c r="E64" s="248" t="s">
        <v>1997</v>
      </c>
      <c r="F64" s="93" t="s">
        <v>823</v>
      </c>
      <c r="G64" s="85" t="s">
        <v>807</v>
      </c>
      <c r="H64" s="85" t="s">
        <v>823</v>
      </c>
      <c r="I64" s="85" t="s">
        <v>823</v>
      </c>
      <c r="J64" s="85" t="s">
        <v>823</v>
      </c>
      <c r="K64" s="85" t="s">
        <v>823</v>
      </c>
      <c r="L64" s="85" t="s">
        <v>823</v>
      </c>
      <c r="M64" s="85" t="s">
        <v>823</v>
      </c>
      <c r="N64" s="85" t="s">
        <v>823</v>
      </c>
      <c r="O64" s="85" t="s">
        <v>823</v>
      </c>
      <c r="P64" s="85" t="s">
        <v>823</v>
      </c>
      <c r="Q64" s="85" t="s">
        <v>823</v>
      </c>
      <c r="R64" s="85" t="s">
        <v>823</v>
      </c>
      <c r="S64" s="85" t="s">
        <v>823</v>
      </c>
      <c r="T64" s="85" t="s">
        <v>823</v>
      </c>
      <c r="U64" s="86" t="s">
        <v>823</v>
      </c>
      <c r="V64" s="69" t="s">
        <v>823</v>
      </c>
      <c r="W64" s="64" t="s">
        <v>823</v>
      </c>
      <c r="X64" s="64" t="s">
        <v>823</v>
      </c>
      <c r="Y64" s="64" t="s">
        <v>823</v>
      </c>
      <c r="Z64" s="64" t="s">
        <v>823</v>
      </c>
      <c r="AA64" s="64" t="s">
        <v>823</v>
      </c>
      <c r="AB64" s="64" t="s">
        <v>823</v>
      </c>
      <c r="AC64" s="64" t="s">
        <v>823</v>
      </c>
      <c r="AD64" s="64" t="s">
        <v>823</v>
      </c>
      <c r="AE64" s="64" t="s">
        <v>823</v>
      </c>
      <c r="AF64" s="64" t="s">
        <v>823</v>
      </c>
      <c r="AG64" s="64" t="s">
        <v>823</v>
      </c>
      <c r="AH64" s="64" t="s">
        <v>823</v>
      </c>
      <c r="AI64" s="64" t="s">
        <v>823</v>
      </c>
      <c r="AJ64" s="64" t="s">
        <v>823</v>
      </c>
      <c r="AK64" s="64" t="s">
        <v>823</v>
      </c>
      <c r="AL64" s="64" t="s">
        <v>823</v>
      </c>
      <c r="AM64" s="64" t="s">
        <v>823</v>
      </c>
      <c r="AN64" s="64" t="s">
        <v>823</v>
      </c>
      <c r="AO64" s="64" t="s">
        <v>823</v>
      </c>
      <c r="AP64" s="64" t="s">
        <v>823</v>
      </c>
      <c r="AQ64" s="64" t="s">
        <v>823</v>
      </c>
      <c r="AR64" s="64" t="s">
        <v>823</v>
      </c>
      <c r="AS64" s="64" t="s">
        <v>823</v>
      </c>
      <c r="AT64" s="64" t="s">
        <v>823</v>
      </c>
      <c r="AU64" s="64" t="s">
        <v>823</v>
      </c>
      <c r="AV64" s="64" t="s">
        <v>823</v>
      </c>
      <c r="AW64" s="65" t="s">
        <v>823</v>
      </c>
    </row>
    <row r="65" spans="2:49" x14ac:dyDescent="0.25">
      <c r="B65" s="324" t="str">
        <f t="shared" si="7"/>
        <v/>
      </c>
      <c r="C65" s="96" t="s">
        <v>762</v>
      </c>
      <c r="D65" s="95">
        <v>60</v>
      </c>
      <c r="E65" s="248" t="s">
        <v>1998</v>
      </c>
      <c r="F65" s="93" t="s">
        <v>823</v>
      </c>
      <c r="G65" s="85" t="s">
        <v>823</v>
      </c>
      <c r="H65" s="85" t="s">
        <v>823</v>
      </c>
      <c r="I65" s="85" t="s">
        <v>823</v>
      </c>
      <c r="J65" s="85" t="s">
        <v>823</v>
      </c>
      <c r="K65" s="85" t="s">
        <v>823</v>
      </c>
      <c r="L65" s="85" t="s">
        <v>823</v>
      </c>
      <c r="M65" s="85" t="s">
        <v>823</v>
      </c>
      <c r="N65" s="85" t="s">
        <v>823</v>
      </c>
      <c r="O65" s="85" t="s">
        <v>823</v>
      </c>
      <c r="P65" s="85" t="s">
        <v>823</v>
      </c>
      <c r="Q65" s="85" t="s">
        <v>823</v>
      </c>
      <c r="R65" s="85" t="s">
        <v>807</v>
      </c>
      <c r="S65" s="85" t="s">
        <v>823</v>
      </c>
      <c r="T65" s="85" t="s">
        <v>823</v>
      </c>
      <c r="U65" s="86" t="s">
        <v>823</v>
      </c>
      <c r="V65" s="69" t="s">
        <v>823</v>
      </c>
      <c r="W65" s="64" t="s">
        <v>823</v>
      </c>
      <c r="X65" s="64" t="s">
        <v>823</v>
      </c>
      <c r="Y65" s="64" t="s">
        <v>823</v>
      </c>
      <c r="Z65" s="64" t="s">
        <v>823</v>
      </c>
      <c r="AA65" s="64" t="s">
        <v>823</v>
      </c>
      <c r="AB65" s="64" t="s">
        <v>823</v>
      </c>
      <c r="AC65" s="64" t="s">
        <v>823</v>
      </c>
      <c r="AD65" s="64" t="s">
        <v>823</v>
      </c>
      <c r="AE65" s="64" t="s">
        <v>823</v>
      </c>
      <c r="AF65" s="64" t="s">
        <v>823</v>
      </c>
      <c r="AG65" s="64" t="s">
        <v>823</v>
      </c>
      <c r="AH65" s="64" t="s">
        <v>823</v>
      </c>
      <c r="AI65" s="64" t="s">
        <v>823</v>
      </c>
      <c r="AJ65" s="64" t="s">
        <v>823</v>
      </c>
      <c r="AK65" s="64" t="s">
        <v>823</v>
      </c>
      <c r="AL65" s="64" t="s">
        <v>823</v>
      </c>
      <c r="AM65" s="64" t="s">
        <v>823</v>
      </c>
      <c r="AN65" s="64" t="s">
        <v>823</v>
      </c>
      <c r="AO65" s="64" t="s">
        <v>823</v>
      </c>
      <c r="AP65" s="64" t="s">
        <v>823</v>
      </c>
      <c r="AQ65" s="64" t="s">
        <v>823</v>
      </c>
      <c r="AR65" s="64" t="s">
        <v>823</v>
      </c>
      <c r="AS65" s="64" t="s">
        <v>823</v>
      </c>
      <c r="AT65" s="64" t="s">
        <v>823</v>
      </c>
      <c r="AU65" s="64" t="s">
        <v>823</v>
      </c>
      <c r="AV65" s="64" t="s">
        <v>823</v>
      </c>
      <c r="AW65" s="65" t="s">
        <v>823</v>
      </c>
    </row>
    <row r="66" spans="2:49" x14ac:dyDescent="0.25">
      <c r="B66" s="324" t="str">
        <f t="shared" si="7"/>
        <v/>
      </c>
      <c r="C66" s="96" t="s">
        <v>718</v>
      </c>
      <c r="D66" s="95">
        <v>61</v>
      </c>
      <c r="E66" s="248" t="s">
        <v>1999</v>
      </c>
      <c r="F66" s="93" t="s">
        <v>823</v>
      </c>
      <c r="G66" s="85" t="s">
        <v>823</v>
      </c>
      <c r="H66" s="85" t="s">
        <v>823</v>
      </c>
      <c r="I66" s="85" t="s">
        <v>823</v>
      </c>
      <c r="J66" s="85" t="s">
        <v>823</v>
      </c>
      <c r="K66" s="85" t="s">
        <v>823</v>
      </c>
      <c r="L66" s="85" t="s">
        <v>823</v>
      </c>
      <c r="M66" s="85" t="s">
        <v>807</v>
      </c>
      <c r="N66" s="85" t="s">
        <v>823</v>
      </c>
      <c r="O66" s="85" t="s">
        <v>823</v>
      </c>
      <c r="P66" s="85" t="s">
        <v>823</v>
      </c>
      <c r="Q66" s="85" t="s">
        <v>823</v>
      </c>
      <c r="R66" s="85" t="s">
        <v>823</v>
      </c>
      <c r="S66" s="85" t="s">
        <v>823</v>
      </c>
      <c r="T66" s="85" t="s">
        <v>823</v>
      </c>
      <c r="U66" s="86" t="s">
        <v>823</v>
      </c>
      <c r="V66" s="69" t="s">
        <v>823</v>
      </c>
      <c r="W66" s="64" t="s">
        <v>823</v>
      </c>
      <c r="X66" s="64" t="s">
        <v>823</v>
      </c>
      <c r="Y66" s="64" t="s">
        <v>823</v>
      </c>
      <c r="Z66" s="64" t="s">
        <v>823</v>
      </c>
      <c r="AA66" s="64" t="s">
        <v>823</v>
      </c>
      <c r="AB66" s="64" t="s">
        <v>823</v>
      </c>
      <c r="AC66" s="64" t="s">
        <v>823</v>
      </c>
      <c r="AD66" s="64" t="s">
        <v>823</v>
      </c>
      <c r="AE66" s="64" t="s">
        <v>823</v>
      </c>
      <c r="AF66" s="64" t="s">
        <v>823</v>
      </c>
      <c r="AG66" s="64" t="s">
        <v>823</v>
      </c>
      <c r="AH66" s="64" t="s">
        <v>823</v>
      </c>
      <c r="AI66" s="64" t="s">
        <v>823</v>
      </c>
      <c r="AJ66" s="64" t="s">
        <v>823</v>
      </c>
      <c r="AK66" s="64" t="s">
        <v>823</v>
      </c>
      <c r="AL66" s="64" t="s">
        <v>823</v>
      </c>
      <c r="AM66" s="64" t="s">
        <v>823</v>
      </c>
      <c r="AN66" s="64" t="s">
        <v>823</v>
      </c>
      <c r="AO66" s="64" t="s">
        <v>823</v>
      </c>
      <c r="AP66" s="64" t="s">
        <v>823</v>
      </c>
      <c r="AQ66" s="64" t="s">
        <v>823</v>
      </c>
      <c r="AR66" s="64" t="s">
        <v>823</v>
      </c>
      <c r="AS66" s="64" t="s">
        <v>823</v>
      </c>
      <c r="AT66" s="64" t="s">
        <v>823</v>
      </c>
      <c r="AU66" s="64" t="s">
        <v>823</v>
      </c>
      <c r="AV66" s="64" t="s">
        <v>823</v>
      </c>
      <c r="AW66" s="65" t="s">
        <v>823</v>
      </c>
    </row>
    <row r="67" spans="2:49" x14ac:dyDescent="0.25">
      <c r="B67" s="324" t="str">
        <f t="shared" si="7"/>
        <v/>
      </c>
      <c r="C67" s="96" t="s">
        <v>703</v>
      </c>
      <c r="D67" s="95">
        <v>62</v>
      </c>
      <c r="E67" s="248" t="s">
        <v>2000</v>
      </c>
      <c r="F67" s="93" t="s">
        <v>823</v>
      </c>
      <c r="G67" s="85" t="s">
        <v>823</v>
      </c>
      <c r="H67" s="85" t="s">
        <v>823</v>
      </c>
      <c r="I67" s="85" t="s">
        <v>823</v>
      </c>
      <c r="J67" s="85" t="s">
        <v>823</v>
      </c>
      <c r="K67" s="85" t="s">
        <v>823</v>
      </c>
      <c r="L67" s="85" t="s">
        <v>823</v>
      </c>
      <c r="M67" s="85" t="s">
        <v>823</v>
      </c>
      <c r="N67" s="85" t="s">
        <v>823</v>
      </c>
      <c r="O67" s="85" t="s">
        <v>823</v>
      </c>
      <c r="P67" s="85" t="s">
        <v>823</v>
      </c>
      <c r="Q67" s="85" t="s">
        <v>823</v>
      </c>
      <c r="R67" s="85" t="s">
        <v>823</v>
      </c>
      <c r="S67" s="85" t="s">
        <v>823</v>
      </c>
      <c r="T67" s="85" t="s">
        <v>823</v>
      </c>
      <c r="U67" s="86" t="s">
        <v>807</v>
      </c>
      <c r="V67" s="69" t="s">
        <v>823</v>
      </c>
      <c r="W67" s="64" t="s">
        <v>823</v>
      </c>
      <c r="X67" s="64" t="s">
        <v>823</v>
      </c>
      <c r="Y67" s="64" t="s">
        <v>823</v>
      </c>
      <c r="Z67" s="64" t="s">
        <v>823</v>
      </c>
      <c r="AA67" s="64" t="s">
        <v>823</v>
      </c>
      <c r="AB67" s="64" t="s">
        <v>823</v>
      </c>
      <c r="AC67" s="64" t="s">
        <v>823</v>
      </c>
      <c r="AD67" s="64" t="s">
        <v>823</v>
      </c>
      <c r="AE67" s="64" t="s">
        <v>823</v>
      </c>
      <c r="AF67" s="64" t="s">
        <v>823</v>
      </c>
      <c r="AG67" s="64" t="s">
        <v>823</v>
      </c>
      <c r="AH67" s="64" t="s">
        <v>823</v>
      </c>
      <c r="AI67" s="64" t="s">
        <v>823</v>
      </c>
      <c r="AJ67" s="64" t="s">
        <v>823</v>
      </c>
      <c r="AK67" s="64" t="s">
        <v>823</v>
      </c>
      <c r="AL67" s="64" t="s">
        <v>823</v>
      </c>
      <c r="AM67" s="64" t="s">
        <v>823</v>
      </c>
      <c r="AN67" s="64" t="s">
        <v>823</v>
      </c>
      <c r="AO67" s="64" t="s">
        <v>823</v>
      </c>
      <c r="AP67" s="64" t="s">
        <v>823</v>
      </c>
      <c r="AQ67" s="64" t="s">
        <v>823</v>
      </c>
      <c r="AR67" s="64" t="s">
        <v>823</v>
      </c>
      <c r="AS67" s="64" t="s">
        <v>823</v>
      </c>
      <c r="AT67" s="64" t="s">
        <v>823</v>
      </c>
      <c r="AU67" s="64" t="s">
        <v>823</v>
      </c>
      <c r="AV67" s="64" t="s">
        <v>823</v>
      </c>
      <c r="AW67" s="65" t="s">
        <v>823</v>
      </c>
    </row>
    <row r="68" spans="2:49" x14ac:dyDescent="0.25">
      <c r="B68" s="324" t="str">
        <f t="shared" si="7"/>
        <v/>
      </c>
      <c r="C68" s="96" t="s">
        <v>678</v>
      </c>
      <c r="D68" s="95">
        <v>63</v>
      </c>
      <c r="E68" s="248" t="s">
        <v>2001</v>
      </c>
      <c r="F68" s="93" t="s">
        <v>823</v>
      </c>
      <c r="G68" s="85" t="s">
        <v>823</v>
      </c>
      <c r="H68" s="85" t="s">
        <v>823</v>
      </c>
      <c r="I68" s="85" t="s">
        <v>807</v>
      </c>
      <c r="J68" s="85" t="s">
        <v>823</v>
      </c>
      <c r="K68" s="85" t="s">
        <v>823</v>
      </c>
      <c r="L68" s="85" t="s">
        <v>823</v>
      </c>
      <c r="M68" s="85" t="s">
        <v>823</v>
      </c>
      <c r="N68" s="85" t="s">
        <v>823</v>
      </c>
      <c r="O68" s="85" t="s">
        <v>823</v>
      </c>
      <c r="P68" s="85" t="s">
        <v>823</v>
      </c>
      <c r="Q68" s="85" t="s">
        <v>823</v>
      </c>
      <c r="R68" s="85" t="s">
        <v>823</v>
      </c>
      <c r="S68" s="85" t="s">
        <v>823</v>
      </c>
      <c r="T68" s="85" t="s">
        <v>823</v>
      </c>
      <c r="U68" s="86" t="s">
        <v>823</v>
      </c>
      <c r="V68" s="69" t="s">
        <v>823</v>
      </c>
      <c r="W68" s="64" t="s">
        <v>823</v>
      </c>
      <c r="X68" s="64" t="s">
        <v>823</v>
      </c>
      <c r="Y68" s="64" t="s">
        <v>823</v>
      </c>
      <c r="Z68" s="64" t="s">
        <v>823</v>
      </c>
      <c r="AA68" s="64" t="s">
        <v>823</v>
      </c>
      <c r="AB68" s="64" t="s">
        <v>823</v>
      </c>
      <c r="AC68" s="64" t="s">
        <v>823</v>
      </c>
      <c r="AD68" s="64" t="s">
        <v>823</v>
      </c>
      <c r="AE68" s="64" t="s">
        <v>823</v>
      </c>
      <c r="AF68" s="64" t="s">
        <v>823</v>
      </c>
      <c r="AG68" s="64" t="s">
        <v>823</v>
      </c>
      <c r="AH68" s="64" t="s">
        <v>823</v>
      </c>
      <c r="AI68" s="64" t="s">
        <v>823</v>
      </c>
      <c r="AJ68" s="64" t="s">
        <v>823</v>
      </c>
      <c r="AK68" s="64" t="s">
        <v>823</v>
      </c>
      <c r="AL68" s="64" t="s">
        <v>823</v>
      </c>
      <c r="AM68" s="64" t="s">
        <v>823</v>
      </c>
      <c r="AN68" s="64" t="s">
        <v>823</v>
      </c>
      <c r="AO68" s="64" t="s">
        <v>823</v>
      </c>
      <c r="AP68" s="64" t="s">
        <v>823</v>
      </c>
      <c r="AQ68" s="64" t="s">
        <v>823</v>
      </c>
      <c r="AR68" s="64" t="s">
        <v>823</v>
      </c>
      <c r="AS68" s="64" t="s">
        <v>823</v>
      </c>
      <c r="AT68" s="64" t="s">
        <v>823</v>
      </c>
      <c r="AU68" s="64" t="s">
        <v>823</v>
      </c>
      <c r="AV68" s="64" t="s">
        <v>823</v>
      </c>
      <c r="AW68" s="65" t="s">
        <v>823</v>
      </c>
    </row>
    <row r="69" spans="2:49" x14ac:dyDescent="0.25">
      <c r="B69" s="324" t="str">
        <f t="shared" si="7"/>
        <v/>
      </c>
      <c r="C69" s="96" t="s">
        <v>761</v>
      </c>
      <c r="D69" s="95">
        <v>64</v>
      </c>
      <c r="E69" s="248" t="s">
        <v>2002</v>
      </c>
      <c r="F69" s="93" t="s">
        <v>823</v>
      </c>
      <c r="G69" s="85" t="s">
        <v>823</v>
      </c>
      <c r="H69" s="85" t="s">
        <v>823</v>
      </c>
      <c r="I69" s="85" t="s">
        <v>823</v>
      </c>
      <c r="J69" s="85" t="s">
        <v>823</v>
      </c>
      <c r="K69" s="85" t="s">
        <v>823</v>
      </c>
      <c r="L69" s="85" t="s">
        <v>823</v>
      </c>
      <c r="M69" s="85" t="s">
        <v>823</v>
      </c>
      <c r="N69" s="85" t="s">
        <v>823</v>
      </c>
      <c r="O69" s="85" t="s">
        <v>823</v>
      </c>
      <c r="P69" s="85" t="s">
        <v>823</v>
      </c>
      <c r="Q69" s="85" t="s">
        <v>823</v>
      </c>
      <c r="R69" s="85" t="s">
        <v>823</v>
      </c>
      <c r="S69" s="85" t="s">
        <v>807</v>
      </c>
      <c r="T69" s="85" t="s">
        <v>823</v>
      </c>
      <c r="U69" s="86" t="s">
        <v>823</v>
      </c>
      <c r="V69" s="69" t="s">
        <v>823</v>
      </c>
      <c r="W69" s="64" t="s">
        <v>823</v>
      </c>
      <c r="X69" s="64" t="s">
        <v>823</v>
      </c>
      <c r="Y69" s="64" t="s">
        <v>823</v>
      </c>
      <c r="Z69" s="64" t="s">
        <v>823</v>
      </c>
      <c r="AA69" s="64" t="s">
        <v>823</v>
      </c>
      <c r="AB69" s="64" t="s">
        <v>823</v>
      </c>
      <c r="AC69" s="64" t="s">
        <v>823</v>
      </c>
      <c r="AD69" s="64" t="s">
        <v>823</v>
      </c>
      <c r="AE69" s="64" t="s">
        <v>823</v>
      </c>
      <c r="AF69" s="64" t="s">
        <v>823</v>
      </c>
      <c r="AG69" s="64" t="s">
        <v>823</v>
      </c>
      <c r="AH69" s="64" t="s">
        <v>823</v>
      </c>
      <c r="AI69" s="64" t="s">
        <v>823</v>
      </c>
      <c r="AJ69" s="64" t="s">
        <v>823</v>
      </c>
      <c r="AK69" s="64" t="s">
        <v>823</v>
      </c>
      <c r="AL69" s="64" t="s">
        <v>823</v>
      </c>
      <c r="AM69" s="64" t="s">
        <v>823</v>
      </c>
      <c r="AN69" s="64" t="s">
        <v>823</v>
      </c>
      <c r="AO69" s="64" t="s">
        <v>823</v>
      </c>
      <c r="AP69" s="64" t="s">
        <v>823</v>
      </c>
      <c r="AQ69" s="64" t="s">
        <v>823</v>
      </c>
      <c r="AR69" s="64" t="s">
        <v>823</v>
      </c>
      <c r="AS69" s="64" t="s">
        <v>823</v>
      </c>
      <c r="AT69" s="64" t="s">
        <v>823</v>
      </c>
      <c r="AU69" s="64" t="s">
        <v>823</v>
      </c>
      <c r="AV69" s="64" t="s">
        <v>823</v>
      </c>
      <c r="AW69" s="65" t="s">
        <v>823</v>
      </c>
    </row>
    <row r="70" spans="2:49" x14ac:dyDescent="0.25">
      <c r="B70" s="324" t="str">
        <f t="shared" ref="B70:B105" si="9">IF(OR(INDEX($F70:$U70,0,MATCH($E$2,$F$5:$U$5,0))="■",INDEX($V70:$AW70,0,MATCH($E$3,$V$5:$AW$5,0))="■"),"X","")</f>
        <v/>
      </c>
      <c r="C70" s="96" t="s">
        <v>746</v>
      </c>
      <c r="D70" s="95">
        <v>65</v>
      </c>
      <c r="E70" s="248" t="s">
        <v>2003</v>
      </c>
      <c r="F70" s="93" t="s">
        <v>823</v>
      </c>
      <c r="G70" s="85" t="s">
        <v>823</v>
      </c>
      <c r="H70" s="85" t="s">
        <v>823</v>
      </c>
      <c r="I70" s="85" t="s">
        <v>823</v>
      </c>
      <c r="J70" s="85" t="s">
        <v>823</v>
      </c>
      <c r="K70" s="85" t="s">
        <v>823</v>
      </c>
      <c r="L70" s="85" t="s">
        <v>823</v>
      </c>
      <c r="M70" s="85" t="s">
        <v>823</v>
      </c>
      <c r="N70" s="85" t="s">
        <v>823</v>
      </c>
      <c r="O70" s="85" t="s">
        <v>823</v>
      </c>
      <c r="P70" s="85" t="s">
        <v>823</v>
      </c>
      <c r="Q70" s="85" t="s">
        <v>807</v>
      </c>
      <c r="R70" s="85" t="s">
        <v>823</v>
      </c>
      <c r="S70" s="85" t="s">
        <v>823</v>
      </c>
      <c r="T70" s="85" t="s">
        <v>823</v>
      </c>
      <c r="U70" s="86" t="s">
        <v>823</v>
      </c>
      <c r="V70" s="69" t="s">
        <v>823</v>
      </c>
      <c r="W70" s="64" t="s">
        <v>823</v>
      </c>
      <c r="X70" s="64" t="s">
        <v>823</v>
      </c>
      <c r="Y70" s="64" t="s">
        <v>823</v>
      </c>
      <c r="Z70" s="64" t="s">
        <v>823</v>
      </c>
      <c r="AA70" s="64" t="s">
        <v>823</v>
      </c>
      <c r="AB70" s="64" t="s">
        <v>823</v>
      </c>
      <c r="AC70" s="64" t="s">
        <v>823</v>
      </c>
      <c r="AD70" s="64" t="s">
        <v>823</v>
      </c>
      <c r="AE70" s="64" t="s">
        <v>823</v>
      </c>
      <c r="AF70" s="64" t="s">
        <v>823</v>
      </c>
      <c r="AG70" s="64" t="s">
        <v>823</v>
      </c>
      <c r="AH70" s="64" t="s">
        <v>823</v>
      </c>
      <c r="AI70" s="64" t="s">
        <v>823</v>
      </c>
      <c r="AJ70" s="64" t="s">
        <v>823</v>
      </c>
      <c r="AK70" s="64" t="s">
        <v>823</v>
      </c>
      <c r="AL70" s="64" t="s">
        <v>823</v>
      </c>
      <c r="AM70" s="64" t="s">
        <v>823</v>
      </c>
      <c r="AN70" s="64" t="s">
        <v>823</v>
      </c>
      <c r="AO70" s="64" t="s">
        <v>823</v>
      </c>
      <c r="AP70" s="64" t="s">
        <v>823</v>
      </c>
      <c r="AQ70" s="64" t="s">
        <v>823</v>
      </c>
      <c r="AR70" s="64" t="s">
        <v>823</v>
      </c>
      <c r="AS70" s="64" t="s">
        <v>823</v>
      </c>
      <c r="AT70" s="64" t="s">
        <v>823</v>
      </c>
      <c r="AU70" s="64" t="s">
        <v>823</v>
      </c>
      <c r="AV70" s="64" t="s">
        <v>823</v>
      </c>
      <c r="AW70" s="65" t="s">
        <v>823</v>
      </c>
    </row>
    <row r="71" spans="2:49" x14ac:dyDescent="0.25">
      <c r="B71" s="324" t="str">
        <f t="shared" si="9"/>
        <v/>
      </c>
      <c r="C71" s="96" t="s">
        <v>720</v>
      </c>
      <c r="D71" s="95">
        <v>66</v>
      </c>
      <c r="E71" s="248" t="s">
        <v>2004</v>
      </c>
      <c r="F71" s="93" t="s">
        <v>807</v>
      </c>
      <c r="G71" s="85" t="s">
        <v>823</v>
      </c>
      <c r="H71" s="85" t="s">
        <v>823</v>
      </c>
      <c r="I71" s="85" t="s">
        <v>823</v>
      </c>
      <c r="J71" s="85" t="s">
        <v>823</v>
      </c>
      <c r="K71" s="85" t="s">
        <v>823</v>
      </c>
      <c r="L71" s="85" t="s">
        <v>823</v>
      </c>
      <c r="M71" s="85" t="s">
        <v>823</v>
      </c>
      <c r="N71" s="85" t="s">
        <v>823</v>
      </c>
      <c r="O71" s="85" t="s">
        <v>823</v>
      </c>
      <c r="P71" s="85" t="s">
        <v>823</v>
      </c>
      <c r="Q71" s="85" t="s">
        <v>823</v>
      </c>
      <c r="R71" s="85" t="s">
        <v>823</v>
      </c>
      <c r="S71" s="85" t="s">
        <v>823</v>
      </c>
      <c r="T71" s="85" t="s">
        <v>823</v>
      </c>
      <c r="U71" s="86" t="s">
        <v>823</v>
      </c>
      <c r="V71" s="69" t="s">
        <v>823</v>
      </c>
      <c r="W71" s="64" t="s">
        <v>823</v>
      </c>
      <c r="X71" s="64" t="s">
        <v>823</v>
      </c>
      <c r="Y71" s="64" t="s">
        <v>823</v>
      </c>
      <c r="Z71" s="64" t="s">
        <v>823</v>
      </c>
      <c r="AA71" s="64" t="s">
        <v>823</v>
      </c>
      <c r="AB71" s="64" t="s">
        <v>823</v>
      </c>
      <c r="AC71" s="64" t="s">
        <v>823</v>
      </c>
      <c r="AD71" s="64" t="s">
        <v>823</v>
      </c>
      <c r="AE71" s="64" t="s">
        <v>823</v>
      </c>
      <c r="AF71" s="64" t="s">
        <v>823</v>
      </c>
      <c r="AG71" s="64" t="s">
        <v>823</v>
      </c>
      <c r="AH71" s="64" t="s">
        <v>823</v>
      </c>
      <c r="AI71" s="64" t="s">
        <v>823</v>
      </c>
      <c r="AJ71" s="64" t="s">
        <v>823</v>
      </c>
      <c r="AK71" s="64" t="s">
        <v>823</v>
      </c>
      <c r="AL71" s="64" t="s">
        <v>823</v>
      </c>
      <c r="AM71" s="64" t="s">
        <v>823</v>
      </c>
      <c r="AN71" s="64" t="s">
        <v>823</v>
      </c>
      <c r="AO71" s="64" t="s">
        <v>823</v>
      </c>
      <c r="AP71" s="64" t="s">
        <v>823</v>
      </c>
      <c r="AQ71" s="64" t="s">
        <v>823</v>
      </c>
      <c r="AR71" s="64" t="s">
        <v>823</v>
      </c>
      <c r="AS71" s="64" t="s">
        <v>823</v>
      </c>
      <c r="AT71" s="64" t="s">
        <v>823</v>
      </c>
      <c r="AU71" s="64" t="s">
        <v>823</v>
      </c>
      <c r="AV71" s="64" t="s">
        <v>823</v>
      </c>
      <c r="AW71" s="65" t="s">
        <v>823</v>
      </c>
    </row>
    <row r="72" spans="2:49" x14ac:dyDescent="0.25">
      <c r="B72" s="324" t="str">
        <f t="shared" si="9"/>
        <v/>
      </c>
      <c r="C72" s="96" t="s">
        <v>743</v>
      </c>
      <c r="D72" s="95">
        <v>67</v>
      </c>
      <c r="E72" s="248" t="s">
        <v>2005</v>
      </c>
      <c r="F72" s="93" t="s">
        <v>823</v>
      </c>
      <c r="G72" s="85" t="s">
        <v>823</v>
      </c>
      <c r="H72" s="85" t="s">
        <v>823</v>
      </c>
      <c r="I72" s="85" t="s">
        <v>823</v>
      </c>
      <c r="J72" s="85" t="s">
        <v>823</v>
      </c>
      <c r="K72" s="85" t="s">
        <v>823</v>
      </c>
      <c r="L72" s="85" t="s">
        <v>823</v>
      </c>
      <c r="M72" s="85" t="s">
        <v>823</v>
      </c>
      <c r="N72" s="85" t="s">
        <v>823</v>
      </c>
      <c r="O72" s="85" t="s">
        <v>823</v>
      </c>
      <c r="P72" s="85" t="s">
        <v>807</v>
      </c>
      <c r="Q72" s="85" t="s">
        <v>823</v>
      </c>
      <c r="R72" s="85" t="s">
        <v>823</v>
      </c>
      <c r="S72" s="85" t="s">
        <v>823</v>
      </c>
      <c r="T72" s="85" t="s">
        <v>823</v>
      </c>
      <c r="U72" s="86" t="s">
        <v>823</v>
      </c>
      <c r="V72" s="69" t="s">
        <v>823</v>
      </c>
      <c r="W72" s="64" t="s">
        <v>823</v>
      </c>
      <c r="X72" s="64" t="s">
        <v>823</v>
      </c>
      <c r="Y72" s="64" t="s">
        <v>823</v>
      </c>
      <c r="Z72" s="64" t="s">
        <v>823</v>
      </c>
      <c r="AA72" s="64" t="s">
        <v>823</v>
      </c>
      <c r="AB72" s="64" t="s">
        <v>823</v>
      </c>
      <c r="AC72" s="64" t="s">
        <v>823</v>
      </c>
      <c r="AD72" s="64" t="s">
        <v>823</v>
      </c>
      <c r="AE72" s="64" t="s">
        <v>823</v>
      </c>
      <c r="AF72" s="64" t="s">
        <v>823</v>
      </c>
      <c r="AG72" s="64" t="s">
        <v>823</v>
      </c>
      <c r="AH72" s="64" t="s">
        <v>823</v>
      </c>
      <c r="AI72" s="64" t="s">
        <v>823</v>
      </c>
      <c r="AJ72" s="64" t="s">
        <v>823</v>
      </c>
      <c r="AK72" s="64" t="s">
        <v>823</v>
      </c>
      <c r="AL72" s="64" t="s">
        <v>823</v>
      </c>
      <c r="AM72" s="64" t="s">
        <v>823</v>
      </c>
      <c r="AN72" s="64" t="s">
        <v>823</v>
      </c>
      <c r="AO72" s="64" t="s">
        <v>823</v>
      </c>
      <c r="AP72" s="64" t="s">
        <v>823</v>
      </c>
      <c r="AQ72" s="64" t="s">
        <v>823</v>
      </c>
      <c r="AR72" s="64" t="s">
        <v>823</v>
      </c>
      <c r="AS72" s="64" t="s">
        <v>823</v>
      </c>
      <c r="AT72" s="64" t="s">
        <v>823</v>
      </c>
      <c r="AU72" s="64" t="s">
        <v>823</v>
      </c>
      <c r="AV72" s="64" t="s">
        <v>823</v>
      </c>
      <c r="AW72" s="65" t="s">
        <v>823</v>
      </c>
    </row>
    <row r="73" spans="2:49" x14ac:dyDescent="0.25">
      <c r="B73" s="324" t="str">
        <f t="shared" si="9"/>
        <v/>
      </c>
      <c r="C73" s="96" t="s">
        <v>719</v>
      </c>
      <c r="D73" s="95">
        <v>68</v>
      </c>
      <c r="E73" s="248" t="s">
        <v>2006</v>
      </c>
      <c r="F73" s="93" t="s">
        <v>823</v>
      </c>
      <c r="G73" s="85" t="s">
        <v>823</v>
      </c>
      <c r="H73" s="85" t="s">
        <v>823</v>
      </c>
      <c r="I73" s="85" t="s">
        <v>823</v>
      </c>
      <c r="J73" s="85" t="s">
        <v>823</v>
      </c>
      <c r="K73" s="85" t="s">
        <v>823</v>
      </c>
      <c r="L73" s="85" t="s">
        <v>823</v>
      </c>
      <c r="M73" s="85" t="s">
        <v>823</v>
      </c>
      <c r="N73" s="85" t="s">
        <v>823</v>
      </c>
      <c r="O73" s="85" t="s">
        <v>807</v>
      </c>
      <c r="P73" s="85" t="s">
        <v>823</v>
      </c>
      <c r="Q73" s="85" t="s">
        <v>823</v>
      </c>
      <c r="R73" s="85" t="s">
        <v>823</v>
      </c>
      <c r="S73" s="85" t="s">
        <v>823</v>
      </c>
      <c r="T73" s="85" t="s">
        <v>823</v>
      </c>
      <c r="U73" s="86" t="s">
        <v>823</v>
      </c>
      <c r="V73" s="69" t="s">
        <v>823</v>
      </c>
      <c r="W73" s="64" t="s">
        <v>823</v>
      </c>
      <c r="X73" s="64" t="s">
        <v>823</v>
      </c>
      <c r="Y73" s="64" t="s">
        <v>823</v>
      </c>
      <c r="Z73" s="64" t="s">
        <v>823</v>
      </c>
      <c r="AA73" s="64" t="s">
        <v>823</v>
      </c>
      <c r="AB73" s="64" t="s">
        <v>823</v>
      </c>
      <c r="AC73" s="64" t="s">
        <v>823</v>
      </c>
      <c r="AD73" s="64" t="s">
        <v>823</v>
      </c>
      <c r="AE73" s="64" t="s">
        <v>823</v>
      </c>
      <c r="AF73" s="64" t="s">
        <v>823</v>
      </c>
      <c r="AG73" s="64" t="s">
        <v>823</v>
      </c>
      <c r="AH73" s="64" t="s">
        <v>823</v>
      </c>
      <c r="AI73" s="64" t="s">
        <v>823</v>
      </c>
      <c r="AJ73" s="64" t="s">
        <v>823</v>
      </c>
      <c r="AK73" s="64" t="s">
        <v>823</v>
      </c>
      <c r="AL73" s="64" t="s">
        <v>823</v>
      </c>
      <c r="AM73" s="64" t="s">
        <v>823</v>
      </c>
      <c r="AN73" s="64" t="s">
        <v>823</v>
      </c>
      <c r="AO73" s="64" t="s">
        <v>823</v>
      </c>
      <c r="AP73" s="64" t="s">
        <v>823</v>
      </c>
      <c r="AQ73" s="64" t="s">
        <v>823</v>
      </c>
      <c r="AR73" s="64" t="s">
        <v>823</v>
      </c>
      <c r="AS73" s="64" t="s">
        <v>823</v>
      </c>
      <c r="AT73" s="64" t="s">
        <v>823</v>
      </c>
      <c r="AU73" s="64" t="s">
        <v>823</v>
      </c>
      <c r="AV73" s="64" t="s">
        <v>823</v>
      </c>
      <c r="AW73" s="65" t="s">
        <v>823</v>
      </c>
    </row>
    <row r="74" spans="2:49" x14ac:dyDescent="0.25">
      <c r="B74" s="324" t="str">
        <f t="shared" si="9"/>
        <v/>
      </c>
      <c r="C74" s="96" t="s">
        <v>297</v>
      </c>
      <c r="D74" s="95">
        <v>69</v>
      </c>
      <c r="E74" s="248" t="s">
        <v>2007</v>
      </c>
      <c r="F74" s="93" t="s">
        <v>823</v>
      </c>
      <c r="G74" s="85" t="s">
        <v>823</v>
      </c>
      <c r="H74" s="85" t="s">
        <v>823</v>
      </c>
      <c r="I74" s="85" t="s">
        <v>823</v>
      </c>
      <c r="J74" s="85" t="s">
        <v>807</v>
      </c>
      <c r="K74" s="85" t="s">
        <v>823</v>
      </c>
      <c r="L74" s="85" t="s">
        <v>823</v>
      </c>
      <c r="M74" s="85" t="s">
        <v>823</v>
      </c>
      <c r="N74" s="85" t="s">
        <v>823</v>
      </c>
      <c r="O74" s="85" t="s">
        <v>823</v>
      </c>
      <c r="P74" s="85" t="s">
        <v>823</v>
      </c>
      <c r="Q74" s="85" t="s">
        <v>823</v>
      </c>
      <c r="R74" s="85" t="s">
        <v>823</v>
      </c>
      <c r="S74" s="85" t="s">
        <v>823</v>
      </c>
      <c r="T74" s="85" t="s">
        <v>823</v>
      </c>
      <c r="U74" s="86" t="s">
        <v>823</v>
      </c>
      <c r="V74" s="69" t="s">
        <v>823</v>
      </c>
      <c r="W74" s="64" t="s">
        <v>823</v>
      </c>
      <c r="X74" s="64" t="s">
        <v>823</v>
      </c>
      <c r="Y74" s="64" t="s">
        <v>823</v>
      </c>
      <c r="Z74" s="64" t="s">
        <v>823</v>
      </c>
      <c r="AA74" s="64" t="s">
        <v>823</v>
      </c>
      <c r="AB74" s="64" t="s">
        <v>823</v>
      </c>
      <c r="AC74" s="64" t="s">
        <v>823</v>
      </c>
      <c r="AD74" s="64" t="s">
        <v>823</v>
      </c>
      <c r="AE74" s="64" t="s">
        <v>823</v>
      </c>
      <c r="AF74" s="64" t="s">
        <v>823</v>
      </c>
      <c r="AG74" s="64" t="s">
        <v>823</v>
      </c>
      <c r="AH74" s="64" t="s">
        <v>823</v>
      </c>
      <c r="AI74" s="64" t="s">
        <v>823</v>
      </c>
      <c r="AJ74" s="64" t="s">
        <v>823</v>
      </c>
      <c r="AK74" s="64" t="s">
        <v>823</v>
      </c>
      <c r="AL74" s="64" t="s">
        <v>823</v>
      </c>
      <c r="AM74" s="64" t="s">
        <v>823</v>
      </c>
      <c r="AN74" s="64" t="s">
        <v>823</v>
      </c>
      <c r="AO74" s="64" t="s">
        <v>823</v>
      </c>
      <c r="AP74" s="64" t="s">
        <v>823</v>
      </c>
      <c r="AQ74" s="64" t="s">
        <v>823</v>
      </c>
      <c r="AR74" s="64" t="s">
        <v>823</v>
      </c>
      <c r="AS74" s="64" t="s">
        <v>823</v>
      </c>
      <c r="AT74" s="64" t="s">
        <v>823</v>
      </c>
      <c r="AU74" s="64" t="s">
        <v>823</v>
      </c>
      <c r="AV74" s="64" t="s">
        <v>823</v>
      </c>
      <c r="AW74" s="65" t="s">
        <v>823</v>
      </c>
    </row>
    <row r="75" spans="2:49" x14ac:dyDescent="0.25">
      <c r="B75" s="324" t="str">
        <f t="shared" si="9"/>
        <v/>
      </c>
      <c r="C75" s="96" t="s">
        <v>767</v>
      </c>
      <c r="D75" s="95">
        <v>70</v>
      </c>
      <c r="E75" s="248" t="s">
        <v>2008</v>
      </c>
      <c r="F75" s="93" t="s">
        <v>823</v>
      </c>
      <c r="G75" s="85" t="s">
        <v>823</v>
      </c>
      <c r="H75" s="85" t="s">
        <v>807</v>
      </c>
      <c r="I75" s="85" t="s">
        <v>823</v>
      </c>
      <c r="J75" s="85" t="s">
        <v>823</v>
      </c>
      <c r="K75" s="85" t="s">
        <v>823</v>
      </c>
      <c r="L75" s="85" t="s">
        <v>823</v>
      </c>
      <c r="M75" s="85" t="s">
        <v>823</v>
      </c>
      <c r="N75" s="85" t="s">
        <v>823</v>
      </c>
      <c r="O75" s="85" t="s">
        <v>823</v>
      </c>
      <c r="P75" s="85" t="s">
        <v>823</v>
      </c>
      <c r="Q75" s="85" t="s">
        <v>823</v>
      </c>
      <c r="R75" s="85" t="s">
        <v>823</v>
      </c>
      <c r="S75" s="85" t="s">
        <v>823</v>
      </c>
      <c r="T75" s="85" t="s">
        <v>823</v>
      </c>
      <c r="U75" s="86" t="s">
        <v>823</v>
      </c>
      <c r="V75" s="69" t="s">
        <v>823</v>
      </c>
      <c r="W75" s="64" t="s">
        <v>823</v>
      </c>
      <c r="X75" s="64" t="s">
        <v>823</v>
      </c>
      <c r="Y75" s="64" t="s">
        <v>823</v>
      </c>
      <c r="Z75" s="64" t="s">
        <v>823</v>
      </c>
      <c r="AA75" s="64" t="s">
        <v>823</v>
      </c>
      <c r="AB75" s="64" t="s">
        <v>823</v>
      </c>
      <c r="AC75" s="64" t="s">
        <v>823</v>
      </c>
      <c r="AD75" s="64" t="s">
        <v>823</v>
      </c>
      <c r="AE75" s="64" t="s">
        <v>823</v>
      </c>
      <c r="AF75" s="64" t="s">
        <v>823</v>
      </c>
      <c r="AG75" s="64" t="s">
        <v>823</v>
      </c>
      <c r="AH75" s="64" t="s">
        <v>823</v>
      </c>
      <c r="AI75" s="64" t="s">
        <v>823</v>
      </c>
      <c r="AJ75" s="64" t="s">
        <v>823</v>
      </c>
      <c r="AK75" s="64" t="s">
        <v>823</v>
      </c>
      <c r="AL75" s="64" t="s">
        <v>823</v>
      </c>
      <c r="AM75" s="64" t="s">
        <v>823</v>
      </c>
      <c r="AN75" s="64" t="s">
        <v>823</v>
      </c>
      <c r="AO75" s="64" t="s">
        <v>823</v>
      </c>
      <c r="AP75" s="64" t="s">
        <v>823</v>
      </c>
      <c r="AQ75" s="64" t="s">
        <v>823</v>
      </c>
      <c r="AR75" s="64" t="s">
        <v>823</v>
      </c>
      <c r="AS75" s="64" t="s">
        <v>823</v>
      </c>
      <c r="AT75" s="64" t="s">
        <v>823</v>
      </c>
      <c r="AU75" s="64" t="s">
        <v>823</v>
      </c>
      <c r="AV75" s="64" t="s">
        <v>823</v>
      </c>
      <c r="AW75" s="65" t="s">
        <v>823</v>
      </c>
    </row>
    <row r="76" spans="2:49" x14ac:dyDescent="0.25">
      <c r="B76" s="324" t="str">
        <f t="shared" si="9"/>
        <v/>
      </c>
      <c r="C76" s="96" t="s">
        <v>302</v>
      </c>
      <c r="D76" s="95">
        <v>71</v>
      </c>
      <c r="E76" s="248" t="s">
        <v>2009</v>
      </c>
      <c r="F76" s="93" t="s">
        <v>823</v>
      </c>
      <c r="G76" s="85" t="s">
        <v>823</v>
      </c>
      <c r="H76" s="85" t="s">
        <v>823</v>
      </c>
      <c r="I76" s="85" t="s">
        <v>823</v>
      </c>
      <c r="J76" s="85" t="s">
        <v>823</v>
      </c>
      <c r="K76" s="85" t="s">
        <v>823</v>
      </c>
      <c r="L76" s="85" t="s">
        <v>823</v>
      </c>
      <c r="M76" s="85" t="s">
        <v>823</v>
      </c>
      <c r="N76" s="85" t="s">
        <v>807</v>
      </c>
      <c r="O76" s="85" t="s">
        <v>823</v>
      </c>
      <c r="P76" s="85" t="s">
        <v>823</v>
      </c>
      <c r="Q76" s="85" t="s">
        <v>823</v>
      </c>
      <c r="R76" s="85" t="s">
        <v>823</v>
      </c>
      <c r="S76" s="85" t="s">
        <v>823</v>
      </c>
      <c r="T76" s="85" t="s">
        <v>823</v>
      </c>
      <c r="U76" s="86" t="s">
        <v>823</v>
      </c>
      <c r="V76" s="69" t="s">
        <v>823</v>
      </c>
      <c r="W76" s="64" t="s">
        <v>823</v>
      </c>
      <c r="X76" s="64" t="s">
        <v>823</v>
      </c>
      <c r="Y76" s="64" t="s">
        <v>823</v>
      </c>
      <c r="Z76" s="64" t="s">
        <v>823</v>
      </c>
      <c r="AA76" s="64" t="s">
        <v>823</v>
      </c>
      <c r="AB76" s="64" t="s">
        <v>823</v>
      </c>
      <c r="AC76" s="64" t="s">
        <v>823</v>
      </c>
      <c r="AD76" s="64" t="s">
        <v>823</v>
      </c>
      <c r="AE76" s="64" t="s">
        <v>823</v>
      </c>
      <c r="AF76" s="64" t="s">
        <v>823</v>
      </c>
      <c r="AG76" s="64" t="s">
        <v>823</v>
      </c>
      <c r="AH76" s="64" t="s">
        <v>823</v>
      </c>
      <c r="AI76" s="64" t="s">
        <v>823</v>
      </c>
      <c r="AJ76" s="64" t="s">
        <v>823</v>
      </c>
      <c r="AK76" s="64" t="s">
        <v>823</v>
      </c>
      <c r="AL76" s="64" t="s">
        <v>823</v>
      </c>
      <c r="AM76" s="64" t="s">
        <v>823</v>
      </c>
      <c r="AN76" s="64" t="s">
        <v>823</v>
      </c>
      <c r="AO76" s="64" t="s">
        <v>823</v>
      </c>
      <c r="AP76" s="64" t="s">
        <v>823</v>
      </c>
      <c r="AQ76" s="64" t="s">
        <v>823</v>
      </c>
      <c r="AR76" s="64" t="s">
        <v>823</v>
      </c>
      <c r="AS76" s="64" t="s">
        <v>823</v>
      </c>
      <c r="AT76" s="64" t="s">
        <v>823</v>
      </c>
      <c r="AU76" s="64" t="s">
        <v>823</v>
      </c>
      <c r="AV76" s="64" t="s">
        <v>823</v>
      </c>
      <c r="AW76" s="65" t="s">
        <v>823</v>
      </c>
    </row>
    <row r="77" spans="2:49" x14ac:dyDescent="0.25">
      <c r="B77" s="324" t="str">
        <f t="shared" si="9"/>
        <v/>
      </c>
      <c r="C77" s="96" t="s">
        <v>725</v>
      </c>
      <c r="D77" s="95">
        <v>72</v>
      </c>
      <c r="E77" s="248" t="s">
        <v>2010</v>
      </c>
      <c r="F77" s="93" t="s">
        <v>823</v>
      </c>
      <c r="G77" s="85" t="s">
        <v>823</v>
      </c>
      <c r="H77" s="85" t="s">
        <v>823</v>
      </c>
      <c r="I77" s="85" t="s">
        <v>823</v>
      </c>
      <c r="J77" s="85" t="s">
        <v>823</v>
      </c>
      <c r="K77" s="85" t="s">
        <v>807</v>
      </c>
      <c r="L77" s="85" t="s">
        <v>823</v>
      </c>
      <c r="M77" s="85" t="s">
        <v>823</v>
      </c>
      <c r="N77" s="85" t="s">
        <v>823</v>
      </c>
      <c r="O77" s="85" t="s">
        <v>823</v>
      </c>
      <c r="P77" s="85" t="s">
        <v>823</v>
      </c>
      <c r="Q77" s="85" t="s">
        <v>823</v>
      </c>
      <c r="R77" s="85" t="s">
        <v>823</v>
      </c>
      <c r="S77" s="85" t="s">
        <v>823</v>
      </c>
      <c r="T77" s="85" t="s">
        <v>823</v>
      </c>
      <c r="U77" s="86" t="s">
        <v>823</v>
      </c>
      <c r="V77" s="69" t="s">
        <v>823</v>
      </c>
      <c r="W77" s="64" t="s">
        <v>823</v>
      </c>
      <c r="X77" s="64" t="s">
        <v>823</v>
      </c>
      <c r="Y77" s="64" t="s">
        <v>823</v>
      </c>
      <c r="Z77" s="64" t="s">
        <v>823</v>
      </c>
      <c r="AA77" s="64" t="s">
        <v>823</v>
      </c>
      <c r="AB77" s="64" t="s">
        <v>823</v>
      </c>
      <c r="AC77" s="64" t="s">
        <v>823</v>
      </c>
      <c r="AD77" s="64" t="s">
        <v>823</v>
      </c>
      <c r="AE77" s="64" t="s">
        <v>823</v>
      </c>
      <c r="AF77" s="64" t="s">
        <v>823</v>
      </c>
      <c r="AG77" s="64" t="s">
        <v>823</v>
      </c>
      <c r="AH77" s="64" t="s">
        <v>823</v>
      </c>
      <c r="AI77" s="64" t="s">
        <v>823</v>
      </c>
      <c r="AJ77" s="64" t="s">
        <v>823</v>
      </c>
      <c r="AK77" s="64" t="s">
        <v>823</v>
      </c>
      <c r="AL77" s="64" t="s">
        <v>823</v>
      </c>
      <c r="AM77" s="64" t="s">
        <v>823</v>
      </c>
      <c r="AN77" s="64" t="s">
        <v>823</v>
      </c>
      <c r="AO77" s="64" t="s">
        <v>823</v>
      </c>
      <c r="AP77" s="64" t="s">
        <v>823</v>
      </c>
      <c r="AQ77" s="64" t="s">
        <v>823</v>
      </c>
      <c r="AR77" s="64" t="s">
        <v>823</v>
      </c>
      <c r="AS77" s="64" t="s">
        <v>823</v>
      </c>
      <c r="AT77" s="64" t="s">
        <v>823</v>
      </c>
      <c r="AU77" s="64" t="s">
        <v>823</v>
      </c>
      <c r="AV77" s="64" t="s">
        <v>823</v>
      </c>
      <c r="AW77" s="65" t="s">
        <v>823</v>
      </c>
    </row>
    <row r="78" spans="2:49" x14ac:dyDescent="0.25">
      <c r="B78" s="324" t="str">
        <f t="shared" si="9"/>
        <v/>
      </c>
      <c r="C78" s="96" t="s">
        <v>706</v>
      </c>
      <c r="D78" s="95">
        <v>73</v>
      </c>
      <c r="E78" s="248" t="s">
        <v>707</v>
      </c>
      <c r="F78" s="93" t="s">
        <v>823</v>
      </c>
      <c r="G78" s="85" t="s">
        <v>823</v>
      </c>
      <c r="H78" s="85" t="s">
        <v>823</v>
      </c>
      <c r="I78" s="85" t="s">
        <v>823</v>
      </c>
      <c r="J78" s="85" t="s">
        <v>823</v>
      </c>
      <c r="K78" s="85" t="s">
        <v>823</v>
      </c>
      <c r="L78" s="85" t="s">
        <v>823</v>
      </c>
      <c r="M78" s="85" t="s">
        <v>823</v>
      </c>
      <c r="N78" s="85" t="s">
        <v>823</v>
      </c>
      <c r="O78" s="85" t="s">
        <v>823</v>
      </c>
      <c r="P78" s="85" t="s">
        <v>823</v>
      </c>
      <c r="Q78" s="85" t="s">
        <v>823</v>
      </c>
      <c r="R78" s="85" t="s">
        <v>823</v>
      </c>
      <c r="S78" s="85" t="s">
        <v>823</v>
      </c>
      <c r="T78" s="85" t="s">
        <v>823</v>
      </c>
      <c r="U78" s="86" t="s">
        <v>823</v>
      </c>
      <c r="V78" s="69" t="s">
        <v>823</v>
      </c>
      <c r="W78" s="64" t="s">
        <v>823</v>
      </c>
      <c r="X78" s="64" t="s">
        <v>823</v>
      </c>
      <c r="Y78" s="64" t="s">
        <v>823</v>
      </c>
      <c r="Z78" s="64" t="s">
        <v>823</v>
      </c>
      <c r="AA78" s="64" t="s">
        <v>823</v>
      </c>
      <c r="AB78" s="64" t="s">
        <v>823</v>
      </c>
      <c r="AC78" s="64" t="s">
        <v>823</v>
      </c>
      <c r="AD78" s="64" t="s">
        <v>823</v>
      </c>
      <c r="AE78" s="64" t="s">
        <v>823</v>
      </c>
      <c r="AF78" s="64" t="s">
        <v>823</v>
      </c>
      <c r="AG78" s="64" t="s">
        <v>823</v>
      </c>
      <c r="AH78" s="64" t="s">
        <v>823</v>
      </c>
      <c r="AI78" s="64" t="s">
        <v>823</v>
      </c>
      <c r="AJ78" s="64" t="s">
        <v>823</v>
      </c>
      <c r="AK78" s="64" t="s">
        <v>823</v>
      </c>
      <c r="AL78" s="64" t="s">
        <v>823</v>
      </c>
      <c r="AM78" s="64" t="s">
        <v>823</v>
      </c>
      <c r="AN78" s="64" t="s">
        <v>823</v>
      </c>
      <c r="AO78" s="64" t="s">
        <v>823</v>
      </c>
      <c r="AP78" s="64" t="s">
        <v>823</v>
      </c>
      <c r="AQ78" s="64" t="s">
        <v>823</v>
      </c>
      <c r="AR78" s="64" t="s">
        <v>823</v>
      </c>
      <c r="AS78" s="64" t="s">
        <v>823</v>
      </c>
      <c r="AT78" s="64" t="s">
        <v>807</v>
      </c>
      <c r="AU78" s="64" t="s">
        <v>823</v>
      </c>
      <c r="AV78" s="64" t="s">
        <v>823</v>
      </c>
      <c r="AW78" s="65" t="s">
        <v>823</v>
      </c>
    </row>
    <row r="79" spans="2:49" x14ac:dyDescent="0.25">
      <c r="B79" s="324" t="str">
        <f t="shared" si="9"/>
        <v/>
      </c>
      <c r="C79" s="96" t="s">
        <v>686</v>
      </c>
      <c r="D79" s="95">
        <v>74</v>
      </c>
      <c r="E79" s="248" t="s">
        <v>687</v>
      </c>
      <c r="F79" s="93" t="s">
        <v>823</v>
      </c>
      <c r="G79" s="85" t="s">
        <v>823</v>
      </c>
      <c r="H79" s="85" t="s">
        <v>823</v>
      </c>
      <c r="I79" s="85" t="s">
        <v>823</v>
      </c>
      <c r="J79" s="85" t="s">
        <v>823</v>
      </c>
      <c r="K79" s="85" t="s">
        <v>823</v>
      </c>
      <c r="L79" s="85" t="s">
        <v>823</v>
      </c>
      <c r="M79" s="85" t="s">
        <v>823</v>
      </c>
      <c r="N79" s="85" t="s">
        <v>823</v>
      </c>
      <c r="O79" s="85" t="s">
        <v>823</v>
      </c>
      <c r="P79" s="85" t="s">
        <v>823</v>
      </c>
      <c r="Q79" s="85" t="s">
        <v>823</v>
      </c>
      <c r="R79" s="85" t="s">
        <v>807</v>
      </c>
      <c r="S79" s="85" t="s">
        <v>823</v>
      </c>
      <c r="T79" s="85" t="s">
        <v>823</v>
      </c>
      <c r="U79" s="86" t="s">
        <v>823</v>
      </c>
      <c r="V79" s="69" t="s">
        <v>823</v>
      </c>
      <c r="W79" s="64" t="s">
        <v>823</v>
      </c>
      <c r="X79" s="64" t="s">
        <v>823</v>
      </c>
      <c r="Y79" s="64" t="s">
        <v>823</v>
      </c>
      <c r="Z79" s="64" t="s">
        <v>823</v>
      </c>
      <c r="AA79" s="64" t="s">
        <v>823</v>
      </c>
      <c r="AB79" s="64" t="s">
        <v>823</v>
      </c>
      <c r="AC79" s="64" t="s">
        <v>823</v>
      </c>
      <c r="AD79" s="64" t="s">
        <v>823</v>
      </c>
      <c r="AE79" s="64" t="s">
        <v>823</v>
      </c>
      <c r="AF79" s="64" t="s">
        <v>823</v>
      </c>
      <c r="AG79" s="64" t="s">
        <v>823</v>
      </c>
      <c r="AH79" s="64" t="s">
        <v>823</v>
      </c>
      <c r="AI79" s="64" t="s">
        <v>823</v>
      </c>
      <c r="AJ79" s="64" t="s">
        <v>823</v>
      </c>
      <c r="AK79" s="64" t="s">
        <v>823</v>
      </c>
      <c r="AL79" s="64" t="s">
        <v>823</v>
      </c>
      <c r="AM79" s="64" t="s">
        <v>823</v>
      </c>
      <c r="AN79" s="64" t="s">
        <v>823</v>
      </c>
      <c r="AO79" s="64" t="s">
        <v>823</v>
      </c>
      <c r="AP79" s="64" t="s">
        <v>823</v>
      </c>
      <c r="AQ79" s="64" t="s">
        <v>823</v>
      </c>
      <c r="AR79" s="64" t="s">
        <v>823</v>
      </c>
      <c r="AS79" s="64" t="s">
        <v>823</v>
      </c>
      <c r="AT79" s="64" t="s">
        <v>823</v>
      </c>
      <c r="AU79" s="64" t="s">
        <v>823</v>
      </c>
      <c r="AV79" s="64" t="s">
        <v>823</v>
      </c>
      <c r="AW79" s="65" t="s">
        <v>823</v>
      </c>
    </row>
    <row r="80" spans="2:49" x14ac:dyDescent="0.25">
      <c r="B80" s="324" t="str">
        <f t="shared" si="9"/>
        <v/>
      </c>
      <c r="C80" s="96" t="s">
        <v>738</v>
      </c>
      <c r="D80" s="95">
        <v>75</v>
      </c>
      <c r="E80" s="248" t="s">
        <v>739</v>
      </c>
      <c r="F80" s="93" t="s">
        <v>823</v>
      </c>
      <c r="G80" s="85" t="s">
        <v>823</v>
      </c>
      <c r="H80" s="85" t="s">
        <v>823</v>
      </c>
      <c r="I80" s="85" t="s">
        <v>823</v>
      </c>
      <c r="J80" s="85" t="s">
        <v>823</v>
      </c>
      <c r="K80" s="85" t="s">
        <v>823</v>
      </c>
      <c r="L80" s="85" t="s">
        <v>823</v>
      </c>
      <c r="M80" s="85" t="s">
        <v>823</v>
      </c>
      <c r="N80" s="85" t="s">
        <v>823</v>
      </c>
      <c r="O80" s="85" t="s">
        <v>823</v>
      </c>
      <c r="P80" s="85" t="s">
        <v>823</v>
      </c>
      <c r="Q80" s="85" t="s">
        <v>823</v>
      </c>
      <c r="R80" s="85" t="s">
        <v>823</v>
      </c>
      <c r="S80" s="85" t="s">
        <v>823</v>
      </c>
      <c r="T80" s="85" t="s">
        <v>807</v>
      </c>
      <c r="U80" s="86" t="s">
        <v>823</v>
      </c>
      <c r="V80" s="69" t="s">
        <v>823</v>
      </c>
      <c r="W80" s="64" t="s">
        <v>823</v>
      </c>
      <c r="X80" s="64" t="s">
        <v>823</v>
      </c>
      <c r="Y80" s="64" t="s">
        <v>823</v>
      </c>
      <c r="Z80" s="64" t="s">
        <v>823</v>
      </c>
      <c r="AA80" s="64" t="s">
        <v>823</v>
      </c>
      <c r="AB80" s="64" t="s">
        <v>823</v>
      </c>
      <c r="AC80" s="64" t="s">
        <v>823</v>
      </c>
      <c r="AD80" s="64" t="s">
        <v>823</v>
      </c>
      <c r="AE80" s="64" t="s">
        <v>823</v>
      </c>
      <c r="AF80" s="64" t="s">
        <v>823</v>
      </c>
      <c r="AG80" s="64" t="s">
        <v>823</v>
      </c>
      <c r="AH80" s="64" t="s">
        <v>823</v>
      </c>
      <c r="AI80" s="64" t="s">
        <v>823</v>
      </c>
      <c r="AJ80" s="64" t="s">
        <v>823</v>
      </c>
      <c r="AK80" s="64" t="s">
        <v>823</v>
      </c>
      <c r="AL80" s="64" t="s">
        <v>807</v>
      </c>
      <c r="AM80" s="64" t="s">
        <v>823</v>
      </c>
      <c r="AN80" s="64" t="s">
        <v>823</v>
      </c>
      <c r="AO80" s="64" t="s">
        <v>823</v>
      </c>
      <c r="AP80" s="64" t="s">
        <v>823</v>
      </c>
      <c r="AQ80" s="64" t="s">
        <v>823</v>
      </c>
      <c r="AR80" s="64" t="s">
        <v>823</v>
      </c>
      <c r="AS80" s="64" t="s">
        <v>823</v>
      </c>
      <c r="AT80" s="64" t="s">
        <v>823</v>
      </c>
      <c r="AU80" s="64" t="s">
        <v>823</v>
      </c>
      <c r="AV80" s="64" t="s">
        <v>823</v>
      </c>
      <c r="AW80" s="65" t="s">
        <v>823</v>
      </c>
    </row>
    <row r="81" spans="2:49" x14ac:dyDescent="0.25">
      <c r="B81" s="324" t="str">
        <f t="shared" si="9"/>
        <v/>
      </c>
      <c r="C81" s="96" t="s">
        <v>734</v>
      </c>
      <c r="D81" s="95">
        <v>76</v>
      </c>
      <c r="E81" s="248" t="s">
        <v>735</v>
      </c>
      <c r="F81" s="93" t="s">
        <v>823</v>
      </c>
      <c r="G81" s="85" t="s">
        <v>823</v>
      </c>
      <c r="H81" s="85" t="s">
        <v>823</v>
      </c>
      <c r="I81" s="85" t="s">
        <v>823</v>
      </c>
      <c r="J81" s="85" t="s">
        <v>823</v>
      </c>
      <c r="K81" s="85" t="s">
        <v>823</v>
      </c>
      <c r="L81" s="85" t="s">
        <v>823</v>
      </c>
      <c r="M81" s="85" t="s">
        <v>823</v>
      </c>
      <c r="N81" s="85" t="s">
        <v>823</v>
      </c>
      <c r="O81" s="85" t="s">
        <v>823</v>
      </c>
      <c r="P81" s="85" t="s">
        <v>823</v>
      </c>
      <c r="Q81" s="85" t="s">
        <v>823</v>
      </c>
      <c r="R81" s="85" t="s">
        <v>823</v>
      </c>
      <c r="S81" s="85" t="s">
        <v>823</v>
      </c>
      <c r="T81" s="85" t="s">
        <v>823</v>
      </c>
      <c r="U81" s="86" t="s">
        <v>823</v>
      </c>
      <c r="V81" s="69" t="s">
        <v>823</v>
      </c>
      <c r="W81" s="64" t="s">
        <v>823</v>
      </c>
      <c r="X81" s="64" t="s">
        <v>823</v>
      </c>
      <c r="Y81" s="64" t="s">
        <v>823</v>
      </c>
      <c r="Z81" s="64" t="s">
        <v>823</v>
      </c>
      <c r="AA81" s="64" t="s">
        <v>823</v>
      </c>
      <c r="AB81" s="64" t="s">
        <v>823</v>
      </c>
      <c r="AC81" s="64" t="s">
        <v>823</v>
      </c>
      <c r="AD81" s="64" t="s">
        <v>823</v>
      </c>
      <c r="AE81" s="64" t="s">
        <v>823</v>
      </c>
      <c r="AF81" s="64" t="s">
        <v>823</v>
      </c>
      <c r="AG81" s="64" t="s">
        <v>823</v>
      </c>
      <c r="AH81" s="64" t="s">
        <v>823</v>
      </c>
      <c r="AI81" s="64" t="s">
        <v>823</v>
      </c>
      <c r="AJ81" s="64" t="s">
        <v>823</v>
      </c>
      <c r="AK81" s="64" t="s">
        <v>823</v>
      </c>
      <c r="AL81" s="64" t="s">
        <v>823</v>
      </c>
      <c r="AM81" s="64" t="s">
        <v>823</v>
      </c>
      <c r="AN81" s="64" t="s">
        <v>823</v>
      </c>
      <c r="AO81" s="64" t="s">
        <v>823</v>
      </c>
      <c r="AP81" s="64" t="s">
        <v>823</v>
      </c>
      <c r="AQ81" s="64" t="s">
        <v>823</v>
      </c>
      <c r="AR81" s="64" t="s">
        <v>807</v>
      </c>
      <c r="AS81" s="64" t="s">
        <v>823</v>
      </c>
      <c r="AT81" s="64" t="s">
        <v>823</v>
      </c>
      <c r="AU81" s="64" t="s">
        <v>823</v>
      </c>
      <c r="AV81" s="64" t="s">
        <v>823</v>
      </c>
      <c r="AW81" s="65" t="s">
        <v>823</v>
      </c>
    </row>
    <row r="82" spans="2:49" x14ac:dyDescent="0.25">
      <c r="B82" s="324" t="str">
        <f t="shared" si="9"/>
        <v/>
      </c>
      <c r="C82" s="96" t="s">
        <v>781</v>
      </c>
      <c r="D82" s="95">
        <v>77</v>
      </c>
      <c r="E82" s="248" t="s">
        <v>782</v>
      </c>
      <c r="F82" s="93" t="s">
        <v>823</v>
      </c>
      <c r="G82" s="85" t="s">
        <v>823</v>
      </c>
      <c r="H82" s="85" t="s">
        <v>823</v>
      </c>
      <c r="I82" s="85" t="s">
        <v>823</v>
      </c>
      <c r="J82" s="85" t="s">
        <v>823</v>
      </c>
      <c r="K82" s="85" t="s">
        <v>823</v>
      </c>
      <c r="L82" s="85" t="s">
        <v>823</v>
      </c>
      <c r="M82" s="85" t="s">
        <v>823</v>
      </c>
      <c r="N82" s="85" t="s">
        <v>823</v>
      </c>
      <c r="O82" s="85" t="s">
        <v>823</v>
      </c>
      <c r="P82" s="85" t="s">
        <v>823</v>
      </c>
      <c r="Q82" s="85" t="s">
        <v>823</v>
      </c>
      <c r="R82" s="85" t="s">
        <v>823</v>
      </c>
      <c r="S82" s="85" t="s">
        <v>823</v>
      </c>
      <c r="T82" s="85" t="s">
        <v>823</v>
      </c>
      <c r="U82" s="86" t="s">
        <v>823</v>
      </c>
      <c r="V82" s="69" t="s">
        <v>823</v>
      </c>
      <c r="W82" s="64" t="s">
        <v>823</v>
      </c>
      <c r="X82" s="64" t="s">
        <v>823</v>
      </c>
      <c r="Y82" s="64" t="s">
        <v>823</v>
      </c>
      <c r="Z82" s="64" t="s">
        <v>823</v>
      </c>
      <c r="AA82" s="64" t="s">
        <v>823</v>
      </c>
      <c r="AB82" s="64" t="s">
        <v>823</v>
      </c>
      <c r="AC82" s="64" t="s">
        <v>823</v>
      </c>
      <c r="AD82" s="64" t="s">
        <v>823</v>
      </c>
      <c r="AE82" s="64" t="s">
        <v>823</v>
      </c>
      <c r="AF82" s="64" t="s">
        <v>823</v>
      </c>
      <c r="AG82" s="64" t="s">
        <v>823</v>
      </c>
      <c r="AH82" s="64" t="s">
        <v>823</v>
      </c>
      <c r="AI82" s="64" t="s">
        <v>823</v>
      </c>
      <c r="AJ82" s="64" t="s">
        <v>823</v>
      </c>
      <c r="AK82" s="64" t="s">
        <v>823</v>
      </c>
      <c r="AL82" s="64" t="s">
        <v>823</v>
      </c>
      <c r="AM82" s="64" t="s">
        <v>823</v>
      </c>
      <c r="AN82" s="64" t="s">
        <v>823</v>
      </c>
      <c r="AO82" s="64" t="s">
        <v>823</v>
      </c>
      <c r="AP82" s="64" t="s">
        <v>807</v>
      </c>
      <c r="AQ82" s="64" t="s">
        <v>823</v>
      </c>
      <c r="AR82" s="64" t="s">
        <v>823</v>
      </c>
      <c r="AS82" s="64" t="s">
        <v>823</v>
      </c>
      <c r="AT82" s="64" t="s">
        <v>823</v>
      </c>
      <c r="AU82" s="64" t="s">
        <v>823</v>
      </c>
      <c r="AV82" s="64" t="s">
        <v>823</v>
      </c>
      <c r="AW82" s="65" t="s">
        <v>823</v>
      </c>
    </row>
    <row r="83" spans="2:49" x14ac:dyDescent="0.25">
      <c r="B83" s="324" t="str">
        <f t="shared" si="9"/>
        <v/>
      </c>
      <c r="C83" s="96" t="s">
        <v>646</v>
      </c>
      <c r="D83" s="95">
        <v>78</v>
      </c>
      <c r="E83" s="248" t="s">
        <v>697</v>
      </c>
      <c r="F83" s="93" t="s">
        <v>823</v>
      </c>
      <c r="G83" s="85" t="s">
        <v>823</v>
      </c>
      <c r="H83" s="85" t="s">
        <v>823</v>
      </c>
      <c r="I83" s="85" t="s">
        <v>823</v>
      </c>
      <c r="J83" s="85" t="s">
        <v>823</v>
      </c>
      <c r="K83" s="85" t="s">
        <v>823</v>
      </c>
      <c r="L83" s="85" t="s">
        <v>823</v>
      </c>
      <c r="M83" s="85" t="s">
        <v>823</v>
      </c>
      <c r="N83" s="85" t="s">
        <v>823</v>
      </c>
      <c r="O83" s="85" t="s">
        <v>823</v>
      </c>
      <c r="P83" s="85" t="s">
        <v>823</v>
      </c>
      <c r="Q83" s="85" t="s">
        <v>823</v>
      </c>
      <c r="R83" s="85" t="s">
        <v>823</v>
      </c>
      <c r="S83" s="85" t="s">
        <v>823</v>
      </c>
      <c r="T83" s="85" t="s">
        <v>823</v>
      </c>
      <c r="U83" s="86" t="s">
        <v>823</v>
      </c>
      <c r="V83" s="69" t="s">
        <v>823</v>
      </c>
      <c r="W83" s="64" t="s">
        <v>823</v>
      </c>
      <c r="X83" s="64" t="s">
        <v>823</v>
      </c>
      <c r="Y83" s="64" t="s">
        <v>823</v>
      </c>
      <c r="Z83" s="64" t="s">
        <v>823</v>
      </c>
      <c r="AA83" s="64" t="s">
        <v>823</v>
      </c>
      <c r="AB83" s="64" t="s">
        <v>823</v>
      </c>
      <c r="AC83" s="64" t="s">
        <v>823</v>
      </c>
      <c r="AD83" s="64" t="s">
        <v>823</v>
      </c>
      <c r="AE83" s="64" t="s">
        <v>807</v>
      </c>
      <c r="AF83" s="64" t="s">
        <v>823</v>
      </c>
      <c r="AG83" s="64" t="s">
        <v>823</v>
      </c>
      <c r="AH83" s="64" t="s">
        <v>823</v>
      </c>
      <c r="AI83" s="64" t="s">
        <v>823</v>
      </c>
      <c r="AJ83" s="64" t="s">
        <v>823</v>
      </c>
      <c r="AK83" s="64" t="s">
        <v>823</v>
      </c>
      <c r="AL83" s="64" t="s">
        <v>823</v>
      </c>
      <c r="AM83" s="64" t="s">
        <v>823</v>
      </c>
      <c r="AN83" s="64" t="s">
        <v>823</v>
      </c>
      <c r="AO83" s="64" t="s">
        <v>823</v>
      </c>
      <c r="AP83" s="64" t="s">
        <v>823</v>
      </c>
      <c r="AQ83" s="64" t="s">
        <v>823</v>
      </c>
      <c r="AR83" s="64" t="s">
        <v>823</v>
      </c>
      <c r="AS83" s="64" t="s">
        <v>823</v>
      </c>
      <c r="AT83" s="64" t="s">
        <v>823</v>
      </c>
      <c r="AU83" s="64" t="s">
        <v>823</v>
      </c>
      <c r="AV83" s="64" t="s">
        <v>823</v>
      </c>
      <c r="AW83" s="65" t="s">
        <v>823</v>
      </c>
    </row>
    <row r="84" spans="2:49" x14ac:dyDescent="0.25">
      <c r="B84" s="324" t="str">
        <f t="shared" si="9"/>
        <v/>
      </c>
      <c r="C84" s="96" t="s">
        <v>712</v>
      </c>
      <c r="D84" s="95">
        <v>79</v>
      </c>
      <c r="E84" s="248" t="s">
        <v>713</v>
      </c>
      <c r="F84" s="93" t="s">
        <v>823</v>
      </c>
      <c r="G84" s="85" t="s">
        <v>823</v>
      </c>
      <c r="H84" s="85" t="s">
        <v>823</v>
      </c>
      <c r="I84" s="85" t="s">
        <v>823</v>
      </c>
      <c r="J84" s="85" t="s">
        <v>823</v>
      </c>
      <c r="K84" s="85" t="s">
        <v>823</v>
      </c>
      <c r="L84" s="85" t="s">
        <v>823</v>
      </c>
      <c r="M84" s="85" t="s">
        <v>823</v>
      </c>
      <c r="N84" s="85" t="s">
        <v>823</v>
      </c>
      <c r="O84" s="85" t="s">
        <v>823</v>
      </c>
      <c r="P84" s="85" t="s">
        <v>823</v>
      </c>
      <c r="Q84" s="85" t="s">
        <v>823</v>
      </c>
      <c r="R84" s="85" t="s">
        <v>823</v>
      </c>
      <c r="S84" s="85" t="s">
        <v>823</v>
      </c>
      <c r="T84" s="85" t="s">
        <v>823</v>
      </c>
      <c r="U84" s="86" t="s">
        <v>823</v>
      </c>
      <c r="V84" s="69" t="s">
        <v>823</v>
      </c>
      <c r="W84" s="64" t="s">
        <v>823</v>
      </c>
      <c r="X84" s="64" t="s">
        <v>823</v>
      </c>
      <c r="Y84" s="64" t="s">
        <v>823</v>
      </c>
      <c r="Z84" s="64" t="s">
        <v>823</v>
      </c>
      <c r="AA84" s="64" t="s">
        <v>823</v>
      </c>
      <c r="AB84" s="64" t="s">
        <v>823</v>
      </c>
      <c r="AC84" s="64" t="s">
        <v>823</v>
      </c>
      <c r="AD84" s="64" t="s">
        <v>823</v>
      </c>
      <c r="AE84" s="64" t="s">
        <v>823</v>
      </c>
      <c r="AF84" s="64" t="s">
        <v>823</v>
      </c>
      <c r="AG84" s="64" t="s">
        <v>823</v>
      </c>
      <c r="AH84" s="64" t="s">
        <v>823</v>
      </c>
      <c r="AI84" s="64" t="s">
        <v>823</v>
      </c>
      <c r="AJ84" s="64" t="s">
        <v>823</v>
      </c>
      <c r="AK84" s="64" t="s">
        <v>823</v>
      </c>
      <c r="AL84" s="64" t="s">
        <v>823</v>
      </c>
      <c r="AM84" s="64" t="s">
        <v>823</v>
      </c>
      <c r="AN84" s="64" t="s">
        <v>823</v>
      </c>
      <c r="AO84" s="64" t="s">
        <v>823</v>
      </c>
      <c r="AP84" s="64" t="s">
        <v>807</v>
      </c>
      <c r="AQ84" s="64" t="s">
        <v>823</v>
      </c>
      <c r="AR84" s="64" t="s">
        <v>823</v>
      </c>
      <c r="AS84" s="64" t="s">
        <v>823</v>
      </c>
      <c r="AT84" s="64" t="s">
        <v>823</v>
      </c>
      <c r="AU84" s="64" t="s">
        <v>823</v>
      </c>
      <c r="AV84" s="64" t="s">
        <v>823</v>
      </c>
      <c r="AW84" s="65" t="s">
        <v>823</v>
      </c>
    </row>
    <row r="85" spans="2:49" x14ac:dyDescent="0.25">
      <c r="B85" s="324" t="str">
        <f t="shared" si="9"/>
        <v/>
      </c>
      <c r="C85" s="96" t="s">
        <v>666</v>
      </c>
      <c r="D85" s="95">
        <v>80</v>
      </c>
      <c r="E85" s="248" t="s">
        <v>667</v>
      </c>
      <c r="F85" s="93" t="s">
        <v>823</v>
      </c>
      <c r="G85" s="85" t="s">
        <v>823</v>
      </c>
      <c r="H85" s="85" t="s">
        <v>823</v>
      </c>
      <c r="I85" s="85" t="s">
        <v>823</v>
      </c>
      <c r="J85" s="85" t="s">
        <v>807</v>
      </c>
      <c r="K85" s="85" t="s">
        <v>823</v>
      </c>
      <c r="L85" s="85" t="s">
        <v>823</v>
      </c>
      <c r="M85" s="85" t="s">
        <v>823</v>
      </c>
      <c r="N85" s="85" t="s">
        <v>823</v>
      </c>
      <c r="O85" s="85" t="s">
        <v>823</v>
      </c>
      <c r="P85" s="85" t="s">
        <v>823</v>
      </c>
      <c r="Q85" s="85" t="s">
        <v>823</v>
      </c>
      <c r="R85" s="85" t="s">
        <v>823</v>
      </c>
      <c r="S85" s="85" t="s">
        <v>823</v>
      </c>
      <c r="T85" s="85" t="s">
        <v>823</v>
      </c>
      <c r="U85" s="86" t="s">
        <v>823</v>
      </c>
      <c r="V85" s="69" t="s">
        <v>823</v>
      </c>
      <c r="W85" s="64" t="s">
        <v>823</v>
      </c>
      <c r="X85" s="64" t="s">
        <v>823</v>
      </c>
      <c r="Y85" s="64" t="s">
        <v>823</v>
      </c>
      <c r="Z85" s="64" t="s">
        <v>823</v>
      </c>
      <c r="AA85" s="64" t="s">
        <v>823</v>
      </c>
      <c r="AB85" s="64" t="s">
        <v>823</v>
      </c>
      <c r="AC85" s="64" t="s">
        <v>823</v>
      </c>
      <c r="AD85" s="64" t="s">
        <v>823</v>
      </c>
      <c r="AE85" s="64" t="s">
        <v>823</v>
      </c>
      <c r="AF85" s="64" t="s">
        <v>823</v>
      </c>
      <c r="AG85" s="64" t="s">
        <v>823</v>
      </c>
      <c r="AH85" s="64" t="s">
        <v>823</v>
      </c>
      <c r="AI85" s="64" t="s">
        <v>823</v>
      </c>
      <c r="AJ85" s="64" t="s">
        <v>823</v>
      </c>
      <c r="AK85" s="64" t="s">
        <v>823</v>
      </c>
      <c r="AL85" s="64" t="s">
        <v>823</v>
      </c>
      <c r="AM85" s="64" t="s">
        <v>823</v>
      </c>
      <c r="AN85" s="64" t="s">
        <v>823</v>
      </c>
      <c r="AO85" s="64" t="s">
        <v>823</v>
      </c>
      <c r="AP85" s="64" t="s">
        <v>823</v>
      </c>
      <c r="AQ85" s="64" t="s">
        <v>823</v>
      </c>
      <c r="AR85" s="64" t="s">
        <v>823</v>
      </c>
      <c r="AS85" s="64" t="s">
        <v>823</v>
      </c>
      <c r="AT85" s="64" t="s">
        <v>823</v>
      </c>
      <c r="AU85" s="64" t="s">
        <v>823</v>
      </c>
      <c r="AV85" s="64" t="s">
        <v>823</v>
      </c>
      <c r="AW85" s="65" t="s">
        <v>823</v>
      </c>
    </row>
    <row r="86" spans="2:49" x14ac:dyDescent="0.25">
      <c r="B86" s="324" t="str">
        <f t="shared" si="9"/>
        <v/>
      </c>
      <c r="C86" s="96" t="s">
        <v>756</v>
      </c>
      <c r="D86" s="95">
        <v>81</v>
      </c>
      <c r="E86" s="248" t="s">
        <v>757</v>
      </c>
      <c r="F86" s="93" t="s">
        <v>823</v>
      </c>
      <c r="G86" s="85" t="s">
        <v>823</v>
      </c>
      <c r="H86" s="85" t="s">
        <v>823</v>
      </c>
      <c r="I86" s="85" t="s">
        <v>823</v>
      </c>
      <c r="J86" s="85" t="s">
        <v>823</v>
      </c>
      <c r="K86" s="85" t="s">
        <v>823</v>
      </c>
      <c r="L86" s="85" t="s">
        <v>823</v>
      </c>
      <c r="M86" s="85" t="s">
        <v>823</v>
      </c>
      <c r="N86" s="85" t="s">
        <v>823</v>
      </c>
      <c r="O86" s="85" t="s">
        <v>823</v>
      </c>
      <c r="P86" s="85" t="s">
        <v>823</v>
      </c>
      <c r="Q86" s="85" t="s">
        <v>823</v>
      </c>
      <c r="R86" s="85" t="s">
        <v>823</v>
      </c>
      <c r="S86" s="85" t="s">
        <v>823</v>
      </c>
      <c r="T86" s="85" t="s">
        <v>823</v>
      </c>
      <c r="U86" s="86" t="s">
        <v>823</v>
      </c>
      <c r="V86" s="69" t="s">
        <v>823</v>
      </c>
      <c r="W86" s="64" t="s">
        <v>823</v>
      </c>
      <c r="X86" s="64" t="s">
        <v>823</v>
      </c>
      <c r="Y86" s="64" t="s">
        <v>823</v>
      </c>
      <c r="Z86" s="64" t="s">
        <v>823</v>
      </c>
      <c r="AA86" s="64" t="s">
        <v>823</v>
      </c>
      <c r="AB86" s="64" t="s">
        <v>823</v>
      </c>
      <c r="AC86" s="64" t="s">
        <v>823</v>
      </c>
      <c r="AD86" s="64" t="s">
        <v>823</v>
      </c>
      <c r="AE86" s="64" t="s">
        <v>823</v>
      </c>
      <c r="AF86" s="64" t="s">
        <v>823</v>
      </c>
      <c r="AG86" s="64" t="s">
        <v>823</v>
      </c>
      <c r="AH86" s="64" t="s">
        <v>823</v>
      </c>
      <c r="AI86" s="64" t="s">
        <v>823</v>
      </c>
      <c r="AJ86" s="64" t="s">
        <v>823</v>
      </c>
      <c r="AK86" s="64" t="s">
        <v>823</v>
      </c>
      <c r="AL86" s="64" t="s">
        <v>823</v>
      </c>
      <c r="AM86" s="64" t="s">
        <v>823</v>
      </c>
      <c r="AN86" s="64" t="s">
        <v>823</v>
      </c>
      <c r="AO86" s="64" t="s">
        <v>823</v>
      </c>
      <c r="AP86" s="64" t="s">
        <v>823</v>
      </c>
      <c r="AQ86" s="64" t="s">
        <v>807</v>
      </c>
      <c r="AR86" s="64" t="s">
        <v>823</v>
      </c>
      <c r="AS86" s="64" t="s">
        <v>823</v>
      </c>
      <c r="AT86" s="64" t="s">
        <v>823</v>
      </c>
      <c r="AU86" s="64" t="s">
        <v>823</v>
      </c>
      <c r="AV86" s="64" t="s">
        <v>823</v>
      </c>
      <c r="AW86" s="65" t="s">
        <v>823</v>
      </c>
    </row>
    <row r="87" spans="2:49" x14ac:dyDescent="0.25">
      <c r="B87" s="324" t="str">
        <f t="shared" si="9"/>
        <v/>
      </c>
      <c r="C87" s="96" t="s">
        <v>662</v>
      </c>
      <c r="D87" s="95">
        <v>82</v>
      </c>
      <c r="E87" s="248" t="s">
        <v>663</v>
      </c>
      <c r="F87" s="93" t="s">
        <v>823</v>
      </c>
      <c r="G87" s="85" t="s">
        <v>823</v>
      </c>
      <c r="H87" s="85" t="s">
        <v>823</v>
      </c>
      <c r="I87" s="85" t="s">
        <v>823</v>
      </c>
      <c r="J87" s="85" t="s">
        <v>823</v>
      </c>
      <c r="K87" s="85" t="s">
        <v>823</v>
      </c>
      <c r="L87" s="85" t="s">
        <v>823</v>
      </c>
      <c r="M87" s="85" t="s">
        <v>823</v>
      </c>
      <c r="N87" s="85" t="s">
        <v>823</v>
      </c>
      <c r="O87" s="85" t="s">
        <v>823</v>
      </c>
      <c r="P87" s="85" t="s">
        <v>823</v>
      </c>
      <c r="Q87" s="85" t="s">
        <v>823</v>
      </c>
      <c r="R87" s="85" t="s">
        <v>823</v>
      </c>
      <c r="S87" s="85" t="s">
        <v>823</v>
      </c>
      <c r="T87" s="85" t="s">
        <v>823</v>
      </c>
      <c r="U87" s="86" t="s">
        <v>823</v>
      </c>
      <c r="V87" s="69" t="s">
        <v>823</v>
      </c>
      <c r="W87" s="64" t="s">
        <v>823</v>
      </c>
      <c r="X87" s="64" t="s">
        <v>823</v>
      </c>
      <c r="Y87" s="64" t="s">
        <v>823</v>
      </c>
      <c r="Z87" s="64" t="s">
        <v>807</v>
      </c>
      <c r="AA87" s="64" t="s">
        <v>823</v>
      </c>
      <c r="AB87" s="64" t="s">
        <v>823</v>
      </c>
      <c r="AC87" s="64" t="s">
        <v>823</v>
      </c>
      <c r="AD87" s="64" t="s">
        <v>823</v>
      </c>
      <c r="AE87" s="64" t="s">
        <v>823</v>
      </c>
      <c r="AF87" s="64" t="s">
        <v>823</v>
      </c>
      <c r="AG87" s="64" t="s">
        <v>823</v>
      </c>
      <c r="AH87" s="64" t="s">
        <v>823</v>
      </c>
      <c r="AI87" s="64" t="s">
        <v>823</v>
      </c>
      <c r="AJ87" s="64" t="s">
        <v>823</v>
      </c>
      <c r="AK87" s="64" t="s">
        <v>823</v>
      </c>
      <c r="AL87" s="64" t="s">
        <v>823</v>
      </c>
      <c r="AM87" s="64" t="s">
        <v>823</v>
      </c>
      <c r="AN87" s="64" t="s">
        <v>823</v>
      </c>
      <c r="AO87" s="64" t="s">
        <v>823</v>
      </c>
      <c r="AP87" s="64" t="s">
        <v>823</v>
      </c>
      <c r="AQ87" s="64" t="s">
        <v>823</v>
      </c>
      <c r="AR87" s="64" t="s">
        <v>823</v>
      </c>
      <c r="AS87" s="64" t="s">
        <v>823</v>
      </c>
      <c r="AT87" s="64" t="s">
        <v>823</v>
      </c>
      <c r="AU87" s="64" t="s">
        <v>823</v>
      </c>
      <c r="AV87" s="64" t="s">
        <v>823</v>
      </c>
      <c r="AW87" s="65" t="s">
        <v>823</v>
      </c>
    </row>
    <row r="88" spans="2:49" x14ac:dyDescent="0.25">
      <c r="B88" s="324" t="str">
        <f t="shared" si="9"/>
        <v/>
      </c>
      <c r="C88" s="96" t="s">
        <v>710</v>
      </c>
      <c r="D88" s="95">
        <v>83</v>
      </c>
      <c r="E88" s="248" t="s">
        <v>711</v>
      </c>
      <c r="F88" s="93" t="s">
        <v>823</v>
      </c>
      <c r="G88" s="85" t="s">
        <v>823</v>
      </c>
      <c r="H88" s="85" t="s">
        <v>807</v>
      </c>
      <c r="I88" s="85" t="s">
        <v>823</v>
      </c>
      <c r="J88" s="85" t="s">
        <v>823</v>
      </c>
      <c r="K88" s="85" t="s">
        <v>823</v>
      </c>
      <c r="L88" s="85" t="s">
        <v>823</v>
      </c>
      <c r="M88" s="85" t="s">
        <v>823</v>
      </c>
      <c r="N88" s="85" t="s">
        <v>823</v>
      </c>
      <c r="O88" s="85" t="s">
        <v>823</v>
      </c>
      <c r="P88" s="85" t="s">
        <v>823</v>
      </c>
      <c r="Q88" s="85" t="s">
        <v>823</v>
      </c>
      <c r="R88" s="85" t="s">
        <v>823</v>
      </c>
      <c r="S88" s="85" t="s">
        <v>823</v>
      </c>
      <c r="T88" s="85" t="s">
        <v>823</v>
      </c>
      <c r="U88" s="86" t="s">
        <v>823</v>
      </c>
      <c r="V88" s="69" t="s">
        <v>823</v>
      </c>
      <c r="W88" s="64" t="s">
        <v>823</v>
      </c>
      <c r="X88" s="64" t="s">
        <v>823</v>
      </c>
      <c r="Y88" s="64" t="s">
        <v>823</v>
      </c>
      <c r="Z88" s="64" t="s">
        <v>823</v>
      </c>
      <c r="AA88" s="64" t="s">
        <v>823</v>
      </c>
      <c r="AB88" s="64" t="s">
        <v>823</v>
      </c>
      <c r="AC88" s="64" t="s">
        <v>823</v>
      </c>
      <c r="AD88" s="64" t="s">
        <v>823</v>
      </c>
      <c r="AE88" s="64" t="s">
        <v>823</v>
      </c>
      <c r="AF88" s="64" t="s">
        <v>823</v>
      </c>
      <c r="AG88" s="64" t="s">
        <v>823</v>
      </c>
      <c r="AH88" s="64" t="s">
        <v>823</v>
      </c>
      <c r="AI88" s="64" t="s">
        <v>823</v>
      </c>
      <c r="AJ88" s="64" t="s">
        <v>823</v>
      </c>
      <c r="AK88" s="64" t="s">
        <v>823</v>
      </c>
      <c r="AL88" s="64" t="s">
        <v>823</v>
      </c>
      <c r="AM88" s="64" t="s">
        <v>823</v>
      </c>
      <c r="AN88" s="64" t="s">
        <v>823</v>
      </c>
      <c r="AO88" s="64" t="s">
        <v>823</v>
      </c>
      <c r="AP88" s="64" t="s">
        <v>823</v>
      </c>
      <c r="AQ88" s="64" t="s">
        <v>823</v>
      </c>
      <c r="AR88" s="64" t="s">
        <v>823</v>
      </c>
      <c r="AS88" s="64" t="s">
        <v>823</v>
      </c>
      <c r="AT88" s="64" t="s">
        <v>823</v>
      </c>
      <c r="AU88" s="64" t="s">
        <v>823</v>
      </c>
      <c r="AV88" s="64" t="s">
        <v>823</v>
      </c>
      <c r="AW88" s="65" t="s">
        <v>823</v>
      </c>
    </row>
    <row r="89" spans="2:49" x14ac:dyDescent="0.25">
      <c r="B89" s="324" t="str">
        <f t="shared" si="9"/>
        <v/>
      </c>
      <c r="C89" s="96" t="s">
        <v>727</v>
      </c>
      <c r="D89" s="95">
        <v>84</v>
      </c>
      <c r="E89" s="248" t="s">
        <v>728</v>
      </c>
      <c r="F89" s="93" t="s">
        <v>823</v>
      </c>
      <c r="G89" s="85" t="s">
        <v>823</v>
      </c>
      <c r="H89" s="85" t="s">
        <v>823</v>
      </c>
      <c r="I89" s="85" t="s">
        <v>823</v>
      </c>
      <c r="J89" s="85" t="s">
        <v>823</v>
      </c>
      <c r="K89" s="85" t="s">
        <v>823</v>
      </c>
      <c r="L89" s="85" t="s">
        <v>823</v>
      </c>
      <c r="M89" s="85" t="s">
        <v>823</v>
      </c>
      <c r="N89" s="85" t="s">
        <v>823</v>
      </c>
      <c r="O89" s="85" t="s">
        <v>823</v>
      </c>
      <c r="P89" s="85" t="s">
        <v>823</v>
      </c>
      <c r="Q89" s="85" t="s">
        <v>823</v>
      </c>
      <c r="R89" s="85" t="s">
        <v>823</v>
      </c>
      <c r="S89" s="85" t="s">
        <v>823</v>
      </c>
      <c r="T89" s="85" t="s">
        <v>823</v>
      </c>
      <c r="U89" s="86" t="s">
        <v>823</v>
      </c>
      <c r="V89" s="69" t="s">
        <v>823</v>
      </c>
      <c r="W89" s="64" t="s">
        <v>823</v>
      </c>
      <c r="X89" s="64" t="s">
        <v>823</v>
      </c>
      <c r="Y89" s="64" t="s">
        <v>823</v>
      </c>
      <c r="Z89" s="64" t="s">
        <v>823</v>
      </c>
      <c r="AA89" s="64" t="s">
        <v>823</v>
      </c>
      <c r="AB89" s="64" t="s">
        <v>823</v>
      </c>
      <c r="AC89" s="64" t="s">
        <v>823</v>
      </c>
      <c r="AD89" s="64" t="s">
        <v>823</v>
      </c>
      <c r="AE89" s="64" t="s">
        <v>823</v>
      </c>
      <c r="AF89" s="64" t="s">
        <v>823</v>
      </c>
      <c r="AG89" s="64" t="s">
        <v>823</v>
      </c>
      <c r="AH89" s="64" t="s">
        <v>823</v>
      </c>
      <c r="AI89" s="64" t="s">
        <v>823</v>
      </c>
      <c r="AJ89" s="64" t="s">
        <v>823</v>
      </c>
      <c r="AK89" s="64" t="s">
        <v>823</v>
      </c>
      <c r="AL89" s="64" t="s">
        <v>823</v>
      </c>
      <c r="AM89" s="64" t="s">
        <v>807</v>
      </c>
      <c r="AN89" s="64" t="s">
        <v>823</v>
      </c>
      <c r="AO89" s="64" t="s">
        <v>823</v>
      </c>
      <c r="AP89" s="64" t="s">
        <v>823</v>
      </c>
      <c r="AQ89" s="64" t="s">
        <v>823</v>
      </c>
      <c r="AR89" s="64" t="s">
        <v>823</v>
      </c>
      <c r="AS89" s="64" t="s">
        <v>823</v>
      </c>
      <c r="AT89" s="64" t="s">
        <v>823</v>
      </c>
      <c r="AU89" s="64" t="s">
        <v>823</v>
      </c>
      <c r="AV89" s="64" t="s">
        <v>823</v>
      </c>
      <c r="AW89" s="65" t="s">
        <v>823</v>
      </c>
    </row>
    <row r="90" spans="2:49" x14ac:dyDescent="0.25">
      <c r="B90" s="324" t="str">
        <f t="shared" si="9"/>
        <v/>
      </c>
      <c r="C90" s="96" t="s">
        <v>789</v>
      </c>
      <c r="D90" s="95">
        <v>85</v>
      </c>
      <c r="E90" s="248" t="s">
        <v>790</v>
      </c>
      <c r="F90" s="93" t="s">
        <v>823</v>
      </c>
      <c r="G90" s="85" t="s">
        <v>823</v>
      </c>
      <c r="H90" s="85" t="s">
        <v>823</v>
      </c>
      <c r="I90" s="85" t="s">
        <v>823</v>
      </c>
      <c r="J90" s="85" t="s">
        <v>823</v>
      </c>
      <c r="K90" s="85" t="s">
        <v>823</v>
      </c>
      <c r="L90" s="85" t="s">
        <v>823</v>
      </c>
      <c r="M90" s="85" t="s">
        <v>823</v>
      </c>
      <c r="N90" s="85" t="s">
        <v>823</v>
      </c>
      <c r="O90" s="85" t="s">
        <v>823</v>
      </c>
      <c r="P90" s="85" t="s">
        <v>823</v>
      </c>
      <c r="Q90" s="85" t="s">
        <v>823</v>
      </c>
      <c r="R90" s="85" t="s">
        <v>823</v>
      </c>
      <c r="S90" s="85" t="s">
        <v>823</v>
      </c>
      <c r="T90" s="85" t="s">
        <v>823</v>
      </c>
      <c r="U90" s="86" t="s">
        <v>823</v>
      </c>
      <c r="V90" s="69" t="s">
        <v>823</v>
      </c>
      <c r="W90" s="64" t="s">
        <v>823</v>
      </c>
      <c r="X90" s="64" t="s">
        <v>823</v>
      </c>
      <c r="Y90" s="64" t="s">
        <v>823</v>
      </c>
      <c r="Z90" s="64" t="s">
        <v>823</v>
      </c>
      <c r="AA90" s="64" t="s">
        <v>823</v>
      </c>
      <c r="AB90" s="64" t="s">
        <v>823</v>
      </c>
      <c r="AC90" s="64" t="s">
        <v>823</v>
      </c>
      <c r="AD90" s="64" t="s">
        <v>823</v>
      </c>
      <c r="AE90" s="64" t="s">
        <v>823</v>
      </c>
      <c r="AF90" s="64" t="s">
        <v>823</v>
      </c>
      <c r="AG90" s="64" t="s">
        <v>823</v>
      </c>
      <c r="AH90" s="64" t="s">
        <v>823</v>
      </c>
      <c r="AI90" s="64" t="s">
        <v>823</v>
      </c>
      <c r="AJ90" s="64" t="s">
        <v>823</v>
      </c>
      <c r="AK90" s="64" t="s">
        <v>823</v>
      </c>
      <c r="AL90" s="64" t="s">
        <v>807</v>
      </c>
      <c r="AM90" s="64" t="s">
        <v>823</v>
      </c>
      <c r="AN90" s="64" t="s">
        <v>823</v>
      </c>
      <c r="AO90" s="64" t="s">
        <v>823</v>
      </c>
      <c r="AP90" s="64" t="s">
        <v>823</v>
      </c>
      <c r="AQ90" s="64" t="s">
        <v>823</v>
      </c>
      <c r="AR90" s="64" t="s">
        <v>823</v>
      </c>
      <c r="AS90" s="64" t="s">
        <v>823</v>
      </c>
      <c r="AT90" s="64" t="s">
        <v>823</v>
      </c>
      <c r="AU90" s="64" t="s">
        <v>823</v>
      </c>
      <c r="AV90" s="64" t="s">
        <v>823</v>
      </c>
      <c r="AW90" s="65" t="s">
        <v>823</v>
      </c>
    </row>
    <row r="91" spans="2:49" x14ac:dyDescent="0.25">
      <c r="B91" s="324" t="str">
        <f t="shared" si="9"/>
        <v/>
      </c>
      <c r="C91" s="96" t="s">
        <v>714</v>
      </c>
      <c r="D91" s="95">
        <v>86</v>
      </c>
      <c r="E91" s="248" t="s">
        <v>715</v>
      </c>
      <c r="F91" s="93" t="s">
        <v>823</v>
      </c>
      <c r="G91" s="85" t="s">
        <v>823</v>
      </c>
      <c r="H91" s="85" t="s">
        <v>823</v>
      </c>
      <c r="I91" s="85" t="s">
        <v>823</v>
      </c>
      <c r="J91" s="85" t="s">
        <v>823</v>
      </c>
      <c r="K91" s="85" t="s">
        <v>823</v>
      </c>
      <c r="L91" s="85" t="s">
        <v>823</v>
      </c>
      <c r="M91" s="85" t="s">
        <v>823</v>
      </c>
      <c r="N91" s="85" t="s">
        <v>823</v>
      </c>
      <c r="O91" s="85" t="s">
        <v>823</v>
      </c>
      <c r="P91" s="85" t="s">
        <v>823</v>
      </c>
      <c r="Q91" s="85" t="s">
        <v>823</v>
      </c>
      <c r="R91" s="85" t="s">
        <v>823</v>
      </c>
      <c r="S91" s="85" t="s">
        <v>823</v>
      </c>
      <c r="T91" s="85" t="s">
        <v>823</v>
      </c>
      <c r="U91" s="86" t="s">
        <v>823</v>
      </c>
      <c r="V91" s="69" t="s">
        <v>823</v>
      </c>
      <c r="W91" s="64" t="s">
        <v>823</v>
      </c>
      <c r="X91" s="64" t="s">
        <v>823</v>
      </c>
      <c r="Y91" s="64" t="s">
        <v>823</v>
      </c>
      <c r="Z91" s="64" t="s">
        <v>823</v>
      </c>
      <c r="AA91" s="64" t="s">
        <v>823</v>
      </c>
      <c r="AB91" s="64" t="s">
        <v>823</v>
      </c>
      <c r="AC91" s="64" t="s">
        <v>823</v>
      </c>
      <c r="AD91" s="64" t="s">
        <v>823</v>
      </c>
      <c r="AE91" s="64" t="s">
        <v>807</v>
      </c>
      <c r="AF91" s="64" t="s">
        <v>823</v>
      </c>
      <c r="AG91" s="64" t="s">
        <v>823</v>
      </c>
      <c r="AH91" s="64" t="s">
        <v>823</v>
      </c>
      <c r="AI91" s="64" t="s">
        <v>823</v>
      </c>
      <c r="AJ91" s="64" t="s">
        <v>823</v>
      </c>
      <c r="AK91" s="64" t="s">
        <v>823</v>
      </c>
      <c r="AL91" s="64" t="s">
        <v>823</v>
      </c>
      <c r="AM91" s="64" t="s">
        <v>823</v>
      </c>
      <c r="AN91" s="64" t="s">
        <v>823</v>
      </c>
      <c r="AO91" s="64" t="s">
        <v>823</v>
      </c>
      <c r="AP91" s="64" t="s">
        <v>823</v>
      </c>
      <c r="AQ91" s="64" t="s">
        <v>823</v>
      </c>
      <c r="AR91" s="64" t="s">
        <v>823</v>
      </c>
      <c r="AS91" s="64" t="s">
        <v>823</v>
      </c>
      <c r="AT91" s="64" t="s">
        <v>823</v>
      </c>
      <c r="AU91" s="64" t="s">
        <v>823</v>
      </c>
      <c r="AV91" s="64" t="s">
        <v>823</v>
      </c>
      <c r="AW91" s="65" t="s">
        <v>823</v>
      </c>
    </row>
    <row r="92" spans="2:49" x14ac:dyDescent="0.25">
      <c r="B92" s="324" t="str">
        <f t="shared" si="9"/>
        <v/>
      </c>
      <c r="C92" s="96" t="s">
        <v>771</v>
      </c>
      <c r="D92" s="95">
        <v>87</v>
      </c>
      <c r="E92" s="248" t="s">
        <v>772</v>
      </c>
      <c r="F92" s="93" t="s">
        <v>823</v>
      </c>
      <c r="G92" s="85" t="s">
        <v>823</v>
      </c>
      <c r="H92" s="85" t="s">
        <v>823</v>
      </c>
      <c r="I92" s="85" t="s">
        <v>823</v>
      </c>
      <c r="J92" s="85" t="s">
        <v>823</v>
      </c>
      <c r="K92" s="85" t="s">
        <v>823</v>
      </c>
      <c r="L92" s="85" t="s">
        <v>823</v>
      </c>
      <c r="M92" s="85" t="s">
        <v>823</v>
      </c>
      <c r="N92" s="85" t="s">
        <v>823</v>
      </c>
      <c r="O92" s="85" t="s">
        <v>823</v>
      </c>
      <c r="P92" s="85" t="s">
        <v>823</v>
      </c>
      <c r="Q92" s="85" t="s">
        <v>823</v>
      </c>
      <c r="R92" s="85" t="s">
        <v>823</v>
      </c>
      <c r="S92" s="85" t="s">
        <v>823</v>
      </c>
      <c r="T92" s="85" t="s">
        <v>823</v>
      </c>
      <c r="U92" s="86" t="s">
        <v>823</v>
      </c>
      <c r="V92" s="69" t="s">
        <v>823</v>
      </c>
      <c r="W92" s="64" t="s">
        <v>823</v>
      </c>
      <c r="X92" s="64" t="s">
        <v>823</v>
      </c>
      <c r="Y92" s="64" t="s">
        <v>823</v>
      </c>
      <c r="Z92" s="64" t="s">
        <v>823</v>
      </c>
      <c r="AA92" s="64" t="s">
        <v>823</v>
      </c>
      <c r="AB92" s="64" t="s">
        <v>823</v>
      </c>
      <c r="AC92" s="64" t="s">
        <v>807</v>
      </c>
      <c r="AD92" s="64" t="s">
        <v>823</v>
      </c>
      <c r="AE92" s="64" t="s">
        <v>823</v>
      </c>
      <c r="AF92" s="64" t="s">
        <v>823</v>
      </c>
      <c r="AG92" s="64" t="s">
        <v>823</v>
      </c>
      <c r="AH92" s="64" t="s">
        <v>823</v>
      </c>
      <c r="AI92" s="64" t="s">
        <v>823</v>
      </c>
      <c r="AJ92" s="64" t="s">
        <v>823</v>
      </c>
      <c r="AK92" s="64" t="s">
        <v>823</v>
      </c>
      <c r="AL92" s="64" t="s">
        <v>823</v>
      </c>
      <c r="AM92" s="64" t="s">
        <v>823</v>
      </c>
      <c r="AN92" s="64" t="s">
        <v>823</v>
      </c>
      <c r="AO92" s="64" t="s">
        <v>823</v>
      </c>
      <c r="AP92" s="64" t="s">
        <v>823</v>
      </c>
      <c r="AQ92" s="64" t="s">
        <v>823</v>
      </c>
      <c r="AR92" s="64" t="s">
        <v>823</v>
      </c>
      <c r="AS92" s="64" t="s">
        <v>823</v>
      </c>
      <c r="AT92" s="64" t="s">
        <v>823</v>
      </c>
      <c r="AU92" s="64" t="s">
        <v>823</v>
      </c>
      <c r="AV92" s="64" t="s">
        <v>823</v>
      </c>
      <c r="AW92" s="65" t="s">
        <v>823</v>
      </c>
    </row>
    <row r="93" spans="2:49" x14ac:dyDescent="0.25">
      <c r="B93" s="324" t="str">
        <f t="shared" si="9"/>
        <v/>
      </c>
      <c r="C93" s="96" t="s">
        <v>654</v>
      </c>
      <c r="D93" s="95">
        <v>88</v>
      </c>
      <c r="E93" s="248" t="s">
        <v>655</v>
      </c>
      <c r="F93" s="93" t="s">
        <v>823</v>
      </c>
      <c r="G93" s="85" t="s">
        <v>823</v>
      </c>
      <c r="H93" s="85" t="s">
        <v>823</v>
      </c>
      <c r="I93" s="85" t="s">
        <v>823</v>
      </c>
      <c r="J93" s="85" t="s">
        <v>823</v>
      </c>
      <c r="K93" s="85" t="s">
        <v>823</v>
      </c>
      <c r="L93" s="85" t="s">
        <v>823</v>
      </c>
      <c r="M93" s="85" t="s">
        <v>823</v>
      </c>
      <c r="N93" s="85" t="s">
        <v>823</v>
      </c>
      <c r="O93" s="85" t="s">
        <v>823</v>
      </c>
      <c r="P93" s="85" t="s">
        <v>823</v>
      </c>
      <c r="Q93" s="85" t="s">
        <v>823</v>
      </c>
      <c r="R93" s="85" t="s">
        <v>823</v>
      </c>
      <c r="S93" s="85" t="s">
        <v>823</v>
      </c>
      <c r="T93" s="85" t="s">
        <v>823</v>
      </c>
      <c r="U93" s="86" t="s">
        <v>823</v>
      </c>
      <c r="V93" s="69" t="s">
        <v>823</v>
      </c>
      <c r="W93" s="64" t="s">
        <v>823</v>
      </c>
      <c r="X93" s="64" t="s">
        <v>823</v>
      </c>
      <c r="Y93" s="64" t="s">
        <v>823</v>
      </c>
      <c r="Z93" s="64" t="s">
        <v>823</v>
      </c>
      <c r="AA93" s="64" t="s">
        <v>823</v>
      </c>
      <c r="AB93" s="64" t="s">
        <v>823</v>
      </c>
      <c r="AC93" s="64" t="s">
        <v>807</v>
      </c>
      <c r="AD93" s="64" t="s">
        <v>823</v>
      </c>
      <c r="AE93" s="64" t="s">
        <v>823</v>
      </c>
      <c r="AF93" s="64" t="s">
        <v>823</v>
      </c>
      <c r="AG93" s="64" t="s">
        <v>823</v>
      </c>
      <c r="AH93" s="64" t="s">
        <v>823</v>
      </c>
      <c r="AI93" s="64" t="s">
        <v>823</v>
      </c>
      <c r="AJ93" s="64" t="s">
        <v>823</v>
      </c>
      <c r="AK93" s="64" t="s">
        <v>823</v>
      </c>
      <c r="AL93" s="64" t="s">
        <v>823</v>
      </c>
      <c r="AM93" s="64" t="s">
        <v>823</v>
      </c>
      <c r="AN93" s="64" t="s">
        <v>823</v>
      </c>
      <c r="AO93" s="64" t="s">
        <v>823</v>
      </c>
      <c r="AP93" s="64" t="s">
        <v>823</v>
      </c>
      <c r="AQ93" s="64" t="s">
        <v>823</v>
      </c>
      <c r="AR93" s="64" t="s">
        <v>823</v>
      </c>
      <c r="AS93" s="64" t="s">
        <v>823</v>
      </c>
      <c r="AT93" s="64" t="s">
        <v>823</v>
      </c>
      <c r="AU93" s="64" t="s">
        <v>823</v>
      </c>
      <c r="AV93" s="64" t="s">
        <v>823</v>
      </c>
      <c r="AW93" s="65" t="s">
        <v>823</v>
      </c>
    </row>
    <row r="94" spans="2:49" x14ac:dyDescent="0.25">
      <c r="B94" s="324" t="str">
        <f t="shared" si="9"/>
        <v/>
      </c>
      <c r="C94" s="96" t="s">
        <v>619</v>
      </c>
      <c r="D94" s="95">
        <v>89</v>
      </c>
      <c r="E94" s="248" t="s">
        <v>740</v>
      </c>
      <c r="F94" s="93" t="s">
        <v>823</v>
      </c>
      <c r="G94" s="85" t="s">
        <v>823</v>
      </c>
      <c r="H94" s="85" t="s">
        <v>823</v>
      </c>
      <c r="I94" s="85" t="s">
        <v>823</v>
      </c>
      <c r="J94" s="85" t="s">
        <v>823</v>
      </c>
      <c r="K94" s="85" t="s">
        <v>823</v>
      </c>
      <c r="L94" s="85" t="s">
        <v>823</v>
      </c>
      <c r="M94" s="85" t="s">
        <v>823</v>
      </c>
      <c r="N94" s="85" t="s">
        <v>823</v>
      </c>
      <c r="O94" s="85" t="s">
        <v>823</v>
      </c>
      <c r="P94" s="85" t="s">
        <v>823</v>
      </c>
      <c r="Q94" s="85" t="s">
        <v>823</v>
      </c>
      <c r="R94" s="85" t="s">
        <v>823</v>
      </c>
      <c r="S94" s="85" t="s">
        <v>823</v>
      </c>
      <c r="T94" s="85" t="s">
        <v>823</v>
      </c>
      <c r="U94" s="86" t="s">
        <v>823</v>
      </c>
      <c r="V94" s="69" t="s">
        <v>823</v>
      </c>
      <c r="W94" s="64" t="s">
        <v>823</v>
      </c>
      <c r="X94" s="64" t="s">
        <v>823</v>
      </c>
      <c r="Y94" s="64" t="s">
        <v>823</v>
      </c>
      <c r="Z94" s="64" t="s">
        <v>823</v>
      </c>
      <c r="AA94" s="64" t="s">
        <v>823</v>
      </c>
      <c r="AB94" s="64" t="s">
        <v>823</v>
      </c>
      <c r="AC94" s="64" t="s">
        <v>823</v>
      </c>
      <c r="AD94" s="64" t="s">
        <v>823</v>
      </c>
      <c r="AE94" s="64" t="s">
        <v>823</v>
      </c>
      <c r="AF94" s="64" t="s">
        <v>823</v>
      </c>
      <c r="AG94" s="64" t="s">
        <v>823</v>
      </c>
      <c r="AH94" s="64" t="s">
        <v>823</v>
      </c>
      <c r="AI94" s="64" t="s">
        <v>823</v>
      </c>
      <c r="AJ94" s="64" t="s">
        <v>823</v>
      </c>
      <c r="AK94" s="64" t="s">
        <v>807</v>
      </c>
      <c r="AL94" s="64" t="s">
        <v>823</v>
      </c>
      <c r="AM94" s="64" t="s">
        <v>823</v>
      </c>
      <c r="AN94" s="64" t="s">
        <v>823</v>
      </c>
      <c r="AO94" s="64" t="s">
        <v>823</v>
      </c>
      <c r="AP94" s="64" t="s">
        <v>823</v>
      </c>
      <c r="AQ94" s="64" t="s">
        <v>823</v>
      </c>
      <c r="AR94" s="64" t="s">
        <v>823</v>
      </c>
      <c r="AS94" s="64" t="s">
        <v>823</v>
      </c>
      <c r="AT94" s="64" t="s">
        <v>823</v>
      </c>
      <c r="AU94" s="64" t="s">
        <v>823</v>
      </c>
      <c r="AV94" s="64" t="s">
        <v>823</v>
      </c>
      <c r="AW94" s="65" t="s">
        <v>823</v>
      </c>
    </row>
    <row r="95" spans="2:49" x14ac:dyDescent="0.25">
      <c r="B95" s="324" t="str">
        <f t="shared" si="9"/>
        <v/>
      </c>
      <c r="C95" s="96" t="s">
        <v>785</v>
      </c>
      <c r="D95" s="95">
        <v>90</v>
      </c>
      <c r="E95" s="248" t="s">
        <v>786</v>
      </c>
      <c r="F95" s="93" t="s">
        <v>823</v>
      </c>
      <c r="G95" s="85" t="s">
        <v>823</v>
      </c>
      <c r="H95" s="85" t="s">
        <v>823</v>
      </c>
      <c r="I95" s="85" t="s">
        <v>823</v>
      </c>
      <c r="J95" s="85" t="s">
        <v>823</v>
      </c>
      <c r="K95" s="85" t="s">
        <v>807</v>
      </c>
      <c r="L95" s="85" t="s">
        <v>823</v>
      </c>
      <c r="M95" s="85" t="s">
        <v>823</v>
      </c>
      <c r="N95" s="85" t="s">
        <v>823</v>
      </c>
      <c r="O95" s="85" t="s">
        <v>823</v>
      </c>
      <c r="P95" s="85" t="s">
        <v>823</v>
      </c>
      <c r="Q95" s="85" t="s">
        <v>823</v>
      </c>
      <c r="R95" s="85" t="s">
        <v>823</v>
      </c>
      <c r="S95" s="85" t="s">
        <v>823</v>
      </c>
      <c r="T95" s="85" t="s">
        <v>823</v>
      </c>
      <c r="U95" s="86" t="s">
        <v>823</v>
      </c>
      <c r="V95" s="69" t="s">
        <v>823</v>
      </c>
      <c r="W95" s="64" t="s">
        <v>823</v>
      </c>
      <c r="X95" s="64" t="s">
        <v>823</v>
      </c>
      <c r="Y95" s="64" t="s">
        <v>823</v>
      </c>
      <c r="Z95" s="64" t="s">
        <v>823</v>
      </c>
      <c r="AA95" s="64" t="s">
        <v>823</v>
      </c>
      <c r="AB95" s="64" t="s">
        <v>823</v>
      </c>
      <c r="AC95" s="64" t="s">
        <v>823</v>
      </c>
      <c r="AD95" s="64" t="s">
        <v>823</v>
      </c>
      <c r="AE95" s="64" t="s">
        <v>823</v>
      </c>
      <c r="AF95" s="64" t="s">
        <v>823</v>
      </c>
      <c r="AG95" s="64" t="s">
        <v>823</v>
      </c>
      <c r="AH95" s="64" t="s">
        <v>823</v>
      </c>
      <c r="AI95" s="64" t="s">
        <v>823</v>
      </c>
      <c r="AJ95" s="64" t="s">
        <v>823</v>
      </c>
      <c r="AK95" s="64" t="s">
        <v>807</v>
      </c>
      <c r="AL95" s="64" t="s">
        <v>823</v>
      </c>
      <c r="AM95" s="64" t="s">
        <v>823</v>
      </c>
      <c r="AN95" s="64" t="s">
        <v>823</v>
      </c>
      <c r="AO95" s="64" t="s">
        <v>823</v>
      </c>
      <c r="AP95" s="64" t="s">
        <v>823</v>
      </c>
      <c r="AQ95" s="64" t="s">
        <v>823</v>
      </c>
      <c r="AR95" s="64" t="s">
        <v>823</v>
      </c>
      <c r="AS95" s="64" t="s">
        <v>823</v>
      </c>
      <c r="AT95" s="64" t="s">
        <v>823</v>
      </c>
      <c r="AU95" s="64" t="s">
        <v>823</v>
      </c>
      <c r="AV95" s="64" t="s">
        <v>823</v>
      </c>
      <c r="AW95" s="65" t="s">
        <v>823</v>
      </c>
    </row>
    <row r="96" spans="2:49" x14ac:dyDescent="0.25">
      <c r="B96" s="324" t="str">
        <f t="shared" si="9"/>
        <v/>
      </c>
      <c r="C96" s="96" t="s">
        <v>793</v>
      </c>
      <c r="D96" s="95">
        <v>91</v>
      </c>
      <c r="E96" s="248" t="s">
        <v>794</v>
      </c>
      <c r="F96" s="93" t="s">
        <v>823</v>
      </c>
      <c r="G96" s="85" t="s">
        <v>823</v>
      </c>
      <c r="H96" s="85" t="s">
        <v>823</v>
      </c>
      <c r="I96" s="85" t="s">
        <v>823</v>
      </c>
      <c r="J96" s="85" t="s">
        <v>823</v>
      </c>
      <c r="K96" s="85" t="s">
        <v>807</v>
      </c>
      <c r="L96" s="85" t="s">
        <v>823</v>
      </c>
      <c r="M96" s="85" t="s">
        <v>823</v>
      </c>
      <c r="N96" s="85" t="s">
        <v>823</v>
      </c>
      <c r="O96" s="85" t="s">
        <v>823</v>
      </c>
      <c r="P96" s="85" t="s">
        <v>823</v>
      </c>
      <c r="Q96" s="85" t="s">
        <v>823</v>
      </c>
      <c r="R96" s="85" t="s">
        <v>823</v>
      </c>
      <c r="S96" s="85" t="s">
        <v>823</v>
      </c>
      <c r="T96" s="85" t="s">
        <v>823</v>
      </c>
      <c r="U96" s="86" t="s">
        <v>823</v>
      </c>
      <c r="V96" s="69" t="s">
        <v>823</v>
      </c>
      <c r="W96" s="64" t="s">
        <v>823</v>
      </c>
      <c r="X96" s="64" t="s">
        <v>807</v>
      </c>
      <c r="Y96" s="64" t="s">
        <v>807</v>
      </c>
      <c r="Z96" s="64" t="s">
        <v>823</v>
      </c>
      <c r="AA96" s="64" t="s">
        <v>823</v>
      </c>
      <c r="AB96" s="64" t="s">
        <v>823</v>
      </c>
      <c r="AC96" s="64" t="s">
        <v>823</v>
      </c>
      <c r="AD96" s="64" t="s">
        <v>807</v>
      </c>
      <c r="AE96" s="64" t="s">
        <v>823</v>
      </c>
      <c r="AF96" s="64" t="s">
        <v>823</v>
      </c>
      <c r="AG96" s="64" t="s">
        <v>823</v>
      </c>
      <c r="AH96" s="64" t="s">
        <v>823</v>
      </c>
      <c r="AI96" s="64" t="s">
        <v>823</v>
      </c>
      <c r="AJ96" s="64" t="s">
        <v>823</v>
      </c>
      <c r="AK96" s="64" t="s">
        <v>807</v>
      </c>
      <c r="AL96" s="64" t="s">
        <v>823</v>
      </c>
      <c r="AM96" s="64" t="s">
        <v>823</v>
      </c>
      <c r="AN96" s="64" t="s">
        <v>823</v>
      </c>
      <c r="AO96" s="64" t="s">
        <v>823</v>
      </c>
      <c r="AP96" s="64" t="s">
        <v>823</v>
      </c>
      <c r="AQ96" s="64" t="s">
        <v>823</v>
      </c>
      <c r="AR96" s="64" t="s">
        <v>823</v>
      </c>
      <c r="AS96" s="64" t="s">
        <v>823</v>
      </c>
      <c r="AT96" s="64" t="s">
        <v>823</v>
      </c>
      <c r="AU96" s="64" t="s">
        <v>823</v>
      </c>
      <c r="AV96" s="64" t="s">
        <v>823</v>
      </c>
      <c r="AW96" s="65" t="s">
        <v>823</v>
      </c>
    </row>
    <row r="97" spans="2:49" x14ac:dyDescent="0.25">
      <c r="B97" s="324" t="str">
        <f t="shared" si="9"/>
        <v/>
      </c>
      <c r="C97" s="96" t="s">
        <v>708</v>
      </c>
      <c r="D97" s="95">
        <v>92</v>
      </c>
      <c r="E97" s="248" t="s">
        <v>709</v>
      </c>
      <c r="F97" s="93" t="s">
        <v>823</v>
      </c>
      <c r="G97" s="85" t="s">
        <v>823</v>
      </c>
      <c r="H97" s="85" t="s">
        <v>823</v>
      </c>
      <c r="I97" s="85" t="s">
        <v>823</v>
      </c>
      <c r="J97" s="85" t="s">
        <v>823</v>
      </c>
      <c r="K97" s="85" t="s">
        <v>823</v>
      </c>
      <c r="L97" s="85" t="s">
        <v>823</v>
      </c>
      <c r="M97" s="85" t="s">
        <v>823</v>
      </c>
      <c r="N97" s="85" t="s">
        <v>823</v>
      </c>
      <c r="O97" s="85" t="s">
        <v>823</v>
      </c>
      <c r="P97" s="85" t="s">
        <v>823</v>
      </c>
      <c r="Q97" s="85" t="s">
        <v>823</v>
      </c>
      <c r="R97" s="85" t="s">
        <v>823</v>
      </c>
      <c r="S97" s="85" t="s">
        <v>823</v>
      </c>
      <c r="T97" s="85" t="s">
        <v>823</v>
      </c>
      <c r="U97" s="86" t="s">
        <v>823</v>
      </c>
      <c r="V97" s="69" t="s">
        <v>823</v>
      </c>
      <c r="W97" s="64" t="s">
        <v>823</v>
      </c>
      <c r="X97" s="64" t="s">
        <v>823</v>
      </c>
      <c r="Y97" s="64" t="s">
        <v>823</v>
      </c>
      <c r="Z97" s="64" t="s">
        <v>823</v>
      </c>
      <c r="AA97" s="64" t="s">
        <v>823</v>
      </c>
      <c r="AB97" s="64" t="s">
        <v>823</v>
      </c>
      <c r="AC97" s="64" t="s">
        <v>823</v>
      </c>
      <c r="AD97" s="64" t="s">
        <v>823</v>
      </c>
      <c r="AE97" s="64" t="s">
        <v>823</v>
      </c>
      <c r="AF97" s="64" t="s">
        <v>823</v>
      </c>
      <c r="AG97" s="64" t="s">
        <v>823</v>
      </c>
      <c r="AH97" s="64" t="s">
        <v>807</v>
      </c>
      <c r="AI97" s="64" t="s">
        <v>823</v>
      </c>
      <c r="AJ97" s="64" t="s">
        <v>823</v>
      </c>
      <c r="AK97" s="64" t="s">
        <v>807</v>
      </c>
      <c r="AL97" s="64" t="s">
        <v>823</v>
      </c>
      <c r="AM97" s="64" t="s">
        <v>823</v>
      </c>
      <c r="AN97" s="64" t="s">
        <v>823</v>
      </c>
      <c r="AO97" s="64" t="s">
        <v>823</v>
      </c>
      <c r="AP97" s="64" t="s">
        <v>823</v>
      </c>
      <c r="AQ97" s="64" t="s">
        <v>823</v>
      </c>
      <c r="AR97" s="64" t="s">
        <v>823</v>
      </c>
      <c r="AS97" s="64" t="s">
        <v>823</v>
      </c>
      <c r="AT97" s="64" t="s">
        <v>823</v>
      </c>
      <c r="AU97" s="64" t="s">
        <v>823</v>
      </c>
      <c r="AV97" s="64" t="s">
        <v>823</v>
      </c>
      <c r="AW97" s="65" t="s">
        <v>823</v>
      </c>
    </row>
    <row r="98" spans="2:49" x14ac:dyDescent="0.25">
      <c r="B98" s="324" t="str">
        <f t="shared" si="9"/>
        <v/>
      </c>
      <c r="C98" s="96" t="s">
        <v>752</v>
      </c>
      <c r="D98" s="95">
        <v>93</v>
      </c>
      <c r="E98" s="248" t="s">
        <v>2011</v>
      </c>
      <c r="F98" s="93" t="s">
        <v>807</v>
      </c>
      <c r="G98" s="85" t="s">
        <v>823</v>
      </c>
      <c r="H98" s="85" t="s">
        <v>823</v>
      </c>
      <c r="I98" s="85" t="s">
        <v>823</v>
      </c>
      <c r="J98" s="85" t="s">
        <v>823</v>
      </c>
      <c r="K98" s="85" t="s">
        <v>823</v>
      </c>
      <c r="L98" s="85" t="s">
        <v>823</v>
      </c>
      <c r="M98" s="85" t="s">
        <v>823</v>
      </c>
      <c r="N98" s="85" t="s">
        <v>823</v>
      </c>
      <c r="O98" s="85" t="s">
        <v>823</v>
      </c>
      <c r="P98" s="85" t="s">
        <v>823</v>
      </c>
      <c r="Q98" s="85" t="s">
        <v>823</v>
      </c>
      <c r="R98" s="85" t="s">
        <v>823</v>
      </c>
      <c r="S98" s="85" t="s">
        <v>823</v>
      </c>
      <c r="T98" s="85" t="s">
        <v>823</v>
      </c>
      <c r="U98" s="86" t="s">
        <v>823</v>
      </c>
      <c r="V98" s="69" t="s">
        <v>823</v>
      </c>
      <c r="W98" s="64" t="s">
        <v>823</v>
      </c>
      <c r="X98" s="64" t="s">
        <v>823</v>
      </c>
      <c r="Y98" s="64" t="s">
        <v>823</v>
      </c>
      <c r="Z98" s="64" t="s">
        <v>823</v>
      </c>
      <c r="AA98" s="64" t="s">
        <v>823</v>
      </c>
      <c r="AB98" s="64" t="s">
        <v>823</v>
      </c>
      <c r="AC98" s="64" t="s">
        <v>823</v>
      </c>
      <c r="AD98" s="64" t="s">
        <v>823</v>
      </c>
      <c r="AE98" s="64" t="s">
        <v>823</v>
      </c>
      <c r="AF98" s="64" t="s">
        <v>823</v>
      </c>
      <c r="AG98" s="64" t="s">
        <v>823</v>
      </c>
      <c r="AH98" s="64" t="s">
        <v>823</v>
      </c>
      <c r="AI98" s="64" t="s">
        <v>823</v>
      </c>
      <c r="AJ98" s="64" t="s">
        <v>823</v>
      </c>
      <c r="AK98" s="64" t="s">
        <v>823</v>
      </c>
      <c r="AL98" s="64" t="s">
        <v>823</v>
      </c>
      <c r="AM98" s="64" t="s">
        <v>823</v>
      </c>
      <c r="AN98" s="64" t="s">
        <v>823</v>
      </c>
      <c r="AO98" s="64" t="s">
        <v>823</v>
      </c>
      <c r="AP98" s="64" t="s">
        <v>823</v>
      </c>
      <c r="AQ98" s="64" t="s">
        <v>807</v>
      </c>
      <c r="AR98" s="64" t="s">
        <v>823</v>
      </c>
      <c r="AS98" s="64" t="s">
        <v>823</v>
      </c>
      <c r="AT98" s="64" t="s">
        <v>823</v>
      </c>
      <c r="AU98" s="64" t="s">
        <v>823</v>
      </c>
      <c r="AV98" s="64" t="s">
        <v>807</v>
      </c>
      <c r="AW98" s="65" t="s">
        <v>823</v>
      </c>
    </row>
    <row r="99" spans="2:49" x14ac:dyDescent="0.25">
      <c r="B99" s="324" t="str">
        <f t="shared" si="9"/>
        <v/>
      </c>
      <c r="C99" s="96" t="s">
        <v>773</v>
      </c>
      <c r="D99" s="95">
        <v>94</v>
      </c>
      <c r="E99" s="248" t="s">
        <v>774</v>
      </c>
      <c r="F99" s="93" t="s">
        <v>823</v>
      </c>
      <c r="G99" s="85" t="s">
        <v>823</v>
      </c>
      <c r="H99" s="85" t="s">
        <v>823</v>
      </c>
      <c r="I99" s="85" t="s">
        <v>823</v>
      </c>
      <c r="J99" s="85" t="s">
        <v>823</v>
      </c>
      <c r="K99" s="85" t="s">
        <v>823</v>
      </c>
      <c r="L99" s="85" t="s">
        <v>823</v>
      </c>
      <c r="M99" s="85" t="s">
        <v>823</v>
      </c>
      <c r="N99" s="85" t="s">
        <v>823</v>
      </c>
      <c r="O99" s="85" t="s">
        <v>823</v>
      </c>
      <c r="P99" s="85" t="s">
        <v>823</v>
      </c>
      <c r="Q99" s="85" t="s">
        <v>823</v>
      </c>
      <c r="R99" s="85" t="s">
        <v>823</v>
      </c>
      <c r="S99" s="85" t="s">
        <v>823</v>
      </c>
      <c r="T99" s="85" t="s">
        <v>823</v>
      </c>
      <c r="U99" s="86" t="s">
        <v>823</v>
      </c>
      <c r="V99" s="69" t="s">
        <v>823</v>
      </c>
      <c r="W99" s="64" t="s">
        <v>823</v>
      </c>
      <c r="X99" s="64" t="s">
        <v>823</v>
      </c>
      <c r="Y99" s="64" t="s">
        <v>823</v>
      </c>
      <c r="Z99" s="64" t="s">
        <v>823</v>
      </c>
      <c r="AA99" s="64" t="s">
        <v>807</v>
      </c>
      <c r="AB99" s="64" t="s">
        <v>823</v>
      </c>
      <c r="AC99" s="64" t="s">
        <v>823</v>
      </c>
      <c r="AD99" s="64" t="s">
        <v>823</v>
      </c>
      <c r="AE99" s="64" t="s">
        <v>823</v>
      </c>
      <c r="AF99" s="64" t="s">
        <v>823</v>
      </c>
      <c r="AG99" s="64" t="s">
        <v>823</v>
      </c>
      <c r="AH99" s="64" t="s">
        <v>823</v>
      </c>
      <c r="AI99" s="64" t="s">
        <v>823</v>
      </c>
      <c r="AJ99" s="64" t="s">
        <v>823</v>
      </c>
      <c r="AK99" s="64" t="s">
        <v>823</v>
      </c>
      <c r="AL99" s="64" t="s">
        <v>823</v>
      </c>
      <c r="AM99" s="64" t="s">
        <v>823</v>
      </c>
      <c r="AN99" s="64" t="s">
        <v>823</v>
      </c>
      <c r="AO99" s="64" t="s">
        <v>823</v>
      </c>
      <c r="AP99" s="64" t="s">
        <v>823</v>
      </c>
      <c r="AQ99" s="64" t="s">
        <v>823</v>
      </c>
      <c r="AR99" s="64" t="s">
        <v>823</v>
      </c>
      <c r="AS99" s="64" t="s">
        <v>823</v>
      </c>
      <c r="AT99" s="64" t="s">
        <v>823</v>
      </c>
      <c r="AU99" s="64" t="s">
        <v>823</v>
      </c>
      <c r="AV99" s="64" t="s">
        <v>807</v>
      </c>
      <c r="AW99" s="65" t="s">
        <v>823</v>
      </c>
    </row>
    <row r="100" spans="2:49" x14ac:dyDescent="0.25">
      <c r="B100" s="324" t="str">
        <f t="shared" si="9"/>
        <v/>
      </c>
      <c r="C100" s="96" t="s">
        <v>57</v>
      </c>
      <c r="D100" s="95">
        <v>95</v>
      </c>
      <c r="E100" s="248" t="s">
        <v>700</v>
      </c>
      <c r="F100" s="93" t="s">
        <v>823</v>
      </c>
      <c r="G100" s="85" t="s">
        <v>823</v>
      </c>
      <c r="H100" s="85" t="s">
        <v>807</v>
      </c>
      <c r="I100" s="85" t="s">
        <v>823</v>
      </c>
      <c r="J100" s="85" t="s">
        <v>823</v>
      </c>
      <c r="K100" s="85" t="s">
        <v>823</v>
      </c>
      <c r="L100" s="85" t="s">
        <v>823</v>
      </c>
      <c r="M100" s="85" t="s">
        <v>823</v>
      </c>
      <c r="N100" s="85" t="s">
        <v>823</v>
      </c>
      <c r="O100" s="85" t="s">
        <v>823</v>
      </c>
      <c r="P100" s="85" t="s">
        <v>823</v>
      </c>
      <c r="Q100" s="85" t="s">
        <v>823</v>
      </c>
      <c r="R100" s="85" t="s">
        <v>823</v>
      </c>
      <c r="S100" s="85" t="s">
        <v>823</v>
      </c>
      <c r="T100" s="85" t="s">
        <v>823</v>
      </c>
      <c r="U100" s="86" t="s">
        <v>823</v>
      </c>
      <c r="V100" s="69" t="s">
        <v>823</v>
      </c>
      <c r="W100" s="64" t="s">
        <v>823</v>
      </c>
      <c r="X100" s="64" t="s">
        <v>823</v>
      </c>
      <c r="Y100" s="64" t="s">
        <v>823</v>
      </c>
      <c r="Z100" s="64" t="s">
        <v>823</v>
      </c>
      <c r="AA100" s="64" t="s">
        <v>823</v>
      </c>
      <c r="AB100" s="64" t="s">
        <v>823</v>
      </c>
      <c r="AC100" s="64" t="s">
        <v>823</v>
      </c>
      <c r="AD100" s="64" t="s">
        <v>823</v>
      </c>
      <c r="AE100" s="64" t="s">
        <v>823</v>
      </c>
      <c r="AF100" s="64" t="s">
        <v>823</v>
      </c>
      <c r="AG100" s="64" t="s">
        <v>823</v>
      </c>
      <c r="AH100" s="64" t="s">
        <v>823</v>
      </c>
      <c r="AI100" s="64" t="s">
        <v>823</v>
      </c>
      <c r="AJ100" s="64" t="s">
        <v>823</v>
      </c>
      <c r="AK100" s="64" t="s">
        <v>823</v>
      </c>
      <c r="AL100" s="64" t="s">
        <v>823</v>
      </c>
      <c r="AM100" s="64" t="s">
        <v>823</v>
      </c>
      <c r="AN100" s="64" t="s">
        <v>823</v>
      </c>
      <c r="AO100" s="64" t="s">
        <v>823</v>
      </c>
      <c r="AP100" s="64" t="s">
        <v>823</v>
      </c>
      <c r="AQ100" s="64" t="s">
        <v>823</v>
      </c>
      <c r="AR100" s="64" t="s">
        <v>823</v>
      </c>
      <c r="AS100" s="64" t="s">
        <v>823</v>
      </c>
      <c r="AT100" s="64" t="s">
        <v>823</v>
      </c>
      <c r="AU100" s="64" t="s">
        <v>823</v>
      </c>
      <c r="AV100" s="64" t="s">
        <v>807</v>
      </c>
      <c r="AW100" s="65" t="s">
        <v>823</v>
      </c>
    </row>
    <row r="101" spans="2:49" x14ac:dyDescent="0.25">
      <c r="B101" s="324" t="str">
        <f t="shared" si="9"/>
        <v/>
      </c>
      <c r="C101" s="96" t="s">
        <v>732</v>
      </c>
      <c r="D101" s="95">
        <v>96</v>
      </c>
      <c r="E101" s="248" t="s">
        <v>733</v>
      </c>
      <c r="F101" s="93" t="s">
        <v>823</v>
      </c>
      <c r="G101" s="85" t="s">
        <v>823</v>
      </c>
      <c r="H101" s="85" t="s">
        <v>823</v>
      </c>
      <c r="I101" s="85" t="s">
        <v>823</v>
      </c>
      <c r="J101" s="85" t="s">
        <v>823</v>
      </c>
      <c r="K101" s="85" t="s">
        <v>823</v>
      </c>
      <c r="L101" s="85" t="s">
        <v>823</v>
      </c>
      <c r="M101" s="85" t="s">
        <v>807</v>
      </c>
      <c r="N101" s="85" t="s">
        <v>823</v>
      </c>
      <c r="O101" s="85" t="s">
        <v>823</v>
      </c>
      <c r="P101" s="85" t="s">
        <v>823</v>
      </c>
      <c r="Q101" s="85" t="s">
        <v>823</v>
      </c>
      <c r="R101" s="85" t="s">
        <v>823</v>
      </c>
      <c r="S101" s="85" t="s">
        <v>823</v>
      </c>
      <c r="T101" s="85" t="s">
        <v>823</v>
      </c>
      <c r="U101" s="86" t="s">
        <v>823</v>
      </c>
      <c r="V101" s="69" t="s">
        <v>823</v>
      </c>
      <c r="W101" s="64" t="s">
        <v>823</v>
      </c>
      <c r="X101" s="64" t="s">
        <v>823</v>
      </c>
      <c r="Y101" s="64" t="s">
        <v>823</v>
      </c>
      <c r="Z101" s="64" t="s">
        <v>823</v>
      </c>
      <c r="AA101" s="64" t="s">
        <v>823</v>
      </c>
      <c r="AB101" s="64" t="s">
        <v>823</v>
      </c>
      <c r="AC101" s="64" t="s">
        <v>823</v>
      </c>
      <c r="AD101" s="64" t="s">
        <v>823</v>
      </c>
      <c r="AE101" s="64" t="s">
        <v>823</v>
      </c>
      <c r="AF101" s="64" t="s">
        <v>823</v>
      </c>
      <c r="AG101" s="64" t="s">
        <v>823</v>
      </c>
      <c r="AH101" s="64" t="s">
        <v>823</v>
      </c>
      <c r="AI101" s="64" t="s">
        <v>823</v>
      </c>
      <c r="AJ101" s="64" t="s">
        <v>823</v>
      </c>
      <c r="AK101" s="64" t="s">
        <v>823</v>
      </c>
      <c r="AL101" s="64" t="s">
        <v>823</v>
      </c>
      <c r="AM101" s="64" t="s">
        <v>823</v>
      </c>
      <c r="AN101" s="64" t="s">
        <v>823</v>
      </c>
      <c r="AO101" s="64" t="s">
        <v>823</v>
      </c>
      <c r="AP101" s="64" t="s">
        <v>823</v>
      </c>
      <c r="AQ101" s="64" t="s">
        <v>823</v>
      </c>
      <c r="AR101" s="64" t="s">
        <v>823</v>
      </c>
      <c r="AS101" s="64" t="s">
        <v>823</v>
      </c>
      <c r="AT101" s="64" t="s">
        <v>823</v>
      </c>
      <c r="AU101" s="64" t="s">
        <v>823</v>
      </c>
      <c r="AV101" s="64" t="s">
        <v>823</v>
      </c>
      <c r="AW101" s="65" t="s">
        <v>823</v>
      </c>
    </row>
    <row r="102" spans="2:49" x14ac:dyDescent="0.25">
      <c r="B102" s="324" t="str">
        <f t="shared" si="9"/>
        <v/>
      </c>
      <c r="C102" s="96" t="s">
        <v>769</v>
      </c>
      <c r="D102" s="95">
        <v>97</v>
      </c>
      <c r="E102" s="248" t="s">
        <v>770</v>
      </c>
      <c r="F102" s="93" t="s">
        <v>823</v>
      </c>
      <c r="G102" s="85" t="s">
        <v>823</v>
      </c>
      <c r="H102" s="85" t="s">
        <v>823</v>
      </c>
      <c r="I102" s="85" t="s">
        <v>823</v>
      </c>
      <c r="J102" s="85" t="s">
        <v>823</v>
      </c>
      <c r="K102" s="85" t="s">
        <v>823</v>
      </c>
      <c r="L102" s="85" t="s">
        <v>823</v>
      </c>
      <c r="M102" s="85" t="s">
        <v>823</v>
      </c>
      <c r="N102" s="85" t="s">
        <v>823</v>
      </c>
      <c r="O102" s="85" t="s">
        <v>823</v>
      </c>
      <c r="P102" s="85" t="s">
        <v>823</v>
      </c>
      <c r="Q102" s="85" t="s">
        <v>823</v>
      </c>
      <c r="R102" s="85" t="s">
        <v>823</v>
      </c>
      <c r="S102" s="85" t="s">
        <v>823</v>
      </c>
      <c r="T102" s="85" t="s">
        <v>823</v>
      </c>
      <c r="U102" s="86" t="s">
        <v>807</v>
      </c>
      <c r="V102" s="69" t="s">
        <v>823</v>
      </c>
      <c r="W102" s="64" t="s">
        <v>823</v>
      </c>
      <c r="X102" s="64" t="s">
        <v>823</v>
      </c>
      <c r="Y102" s="64" t="s">
        <v>823</v>
      </c>
      <c r="Z102" s="64" t="s">
        <v>823</v>
      </c>
      <c r="AA102" s="64" t="s">
        <v>823</v>
      </c>
      <c r="AB102" s="64" t="s">
        <v>823</v>
      </c>
      <c r="AC102" s="64" t="s">
        <v>823</v>
      </c>
      <c r="AD102" s="64" t="s">
        <v>823</v>
      </c>
      <c r="AE102" s="64" t="s">
        <v>823</v>
      </c>
      <c r="AF102" s="64" t="s">
        <v>823</v>
      </c>
      <c r="AG102" s="64" t="s">
        <v>823</v>
      </c>
      <c r="AH102" s="64" t="s">
        <v>823</v>
      </c>
      <c r="AI102" s="64" t="s">
        <v>823</v>
      </c>
      <c r="AJ102" s="64" t="s">
        <v>823</v>
      </c>
      <c r="AK102" s="64" t="s">
        <v>823</v>
      </c>
      <c r="AL102" s="64" t="s">
        <v>823</v>
      </c>
      <c r="AM102" s="64" t="s">
        <v>823</v>
      </c>
      <c r="AN102" s="64" t="s">
        <v>823</v>
      </c>
      <c r="AO102" s="64" t="s">
        <v>823</v>
      </c>
      <c r="AP102" s="64" t="s">
        <v>823</v>
      </c>
      <c r="AQ102" s="64" t="s">
        <v>823</v>
      </c>
      <c r="AR102" s="64" t="s">
        <v>823</v>
      </c>
      <c r="AS102" s="64" t="s">
        <v>823</v>
      </c>
      <c r="AT102" s="64" t="s">
        <v>823</v>
      </c>
      <c r="AU102" s="64" t="s">
        <v>823</v>
      </c>
      <c r="AV102" s="64" t="s">
        <v>823</v>
      </c>
      <c r="AW102" s="65" t="s">
        <v>823</v>
      </c>
    </row>
    <row r="103" spans="2:49" x14ac:dyDescent="0.25">
      <c r="B103" s="324" t="str">
        <f t="shared" si="9"/>
        <v/>
      </c>
      <c r="C103" s="96" t="s">
        <v>657</v>
      </c>
      <c r="D103" s="95">
        <v>98</v>
      </c>
      <c r="E103" s="248" t="s">
        <v>658</v>
      </c>
      <c r="F103" s="93" t="s">
        <v>823</v>
      </c>
      <c r="G103" s="85" t="s">
        <v>823</v>
      </c>
      <c r="H103" s="85" t="s">
        <v>823</v>
      </c>
      <c r="I103" s="85" t="s">
        <v>823</v>
      </c>
      <c r="J103" s="85" t="s">
        <v>823</v>
      </c>
      <c r="K103" s="85" t="s">
        <v>823</v>
      </c>
      <c r="L103" s="85" t="s">
        <v>823</v>
      </c>
      <c r="M103" s="85" t="s">
        <v>823</v>
      </c>
      <c r="N103" s="85" t="s">
        <v>823</v>
      </c>
      <c r="O103" s="85" t="s">
        <v>823</v>
      </c>
      <c r="P103" s="85" t="s">
        <v>823</v>
      </c>
      <c r="Q103" s="85" t="s">
        <v>823</v>
      </c>
      <c r="R103" s="85" t="s">
        <v>823</v>
      </c>
      <c r="S103" s="85" t="s">
        <v>823</v>
      </c>
      <c r="T103" s="85" t="s">
        <v>823</v>
      </c>
      <c r="U103" s="86" t="s">
        <v>823</v>
      </c>
      <c r="V103" s="69" t="s">
        <v>823</v>
      </c>
      <c r="W103" s="64" t="s">
        <v>823</v>
      </c>
      <c r="X103" s="64" t="s">
        <v>823</v>
      </c>
      <c r="Y103" s="64" t="s">
        <v>823</v>
      </c>
      <c r="Z103" s="64" t="s">
        <v>823</v>
      </c>
      <c r="AA103" s="64" t="s">
        <v>823</v>
      </c>
      <c r="AB103" s="64" t="s">
        <v>823</v>
      </c>
      <c r="AC103" s="64" t="s">
        <v>823</v>
      </c>
      <c r="AD103" s="64" t="s">
        <v>823</v>
      </c>
      <c r="AE103" s="64" t="s">
        <v>823</v>
      </c>
      <c r="AF103" s="64" t="s">
        <v>823</v>
      </c>
      <c r="AG103" s="64" t="s">
        <v>823</v>
      </c>
      <c r="AH103" s="64" t="s">
        <v>823</v>
      </c>
      <c r="AI103" s="64" t="s">
        <v>823</v>
      </c>
      <c r="AJ103" s="64" t="s">
        <v>823</v>
      </c>
      <c r="AK103" s="64" t="s">
        <v>823</v>
      </c>
      <c r="AL103" s="64" t="s">
        <v>823</v>
      </c>
      <c r="AM103" s="64" t="s">
        <v>823</v>
      </c>
      <c r="AN103" s="64" t="s">
        <v>823</v>
      </c>
      <c r="AO103" s="64" t="s">
        <v>823</v>
      </c>
      <c r="AP103" s="64" t="s">
        <v>823</v>
      </c>
      <c r="AQ103" s="64" t="s">
        <v>823</v>
      </c>
      <c r="AR103" s="64" t="s">
        <v>823</v>
      </c>
      <c r="AS103" s="64" t="s">
        <v>823</v>
      </c>
      <c r="AT103" s="64" t="s">
        <v>823</v>
      </c>
      <c r="AU103" s="64" t="s">
        <v>823</v>
      </c>
      <c r="AV103" s="64" t="s">
        <v>823</v>
      </c>
      <c r="AW103" s="65" t="s">
        <v>823</v>
      </c>
    </row>
    <row r="104" spans="2:49" x14ac:dyDescent="0.25">
      <c r="B104" s="324" t="str">
        <f t="shared" si="9"/>
        <v/>
      </c>
      <c r="C104" s="96" t="s">
        <v>679</v>
      </c>
      <c r="D104" s="95">
        <v>99</v>
      </c>
      <c r="E104" s="248" t="s">
        <v>680</v>
      </c>
      <c r="F104" s="93" t="s">
        <v>823</v>
      </c>
      <c r="G104" s="85" t="s">
        <v>823</v>
      </c>
      <c r="H104" s="85" t="s">
        <v>823</v>
      </c>
      <c r="I104" s="85" t="s">
        <v>807</v>
      </c>
      <c r="J104" s="85" t="s">
        <v>823</v>
      </c>
      <c r="K104" s="85" t="s">
        <v>823</v>
      </c>
      <c r="L104" s="85" t="s">
        <v>823</v>
      </c>
      <c r="M104" s="85" t="s">
        <v>823</v>
      </c>
      <c r="N104" s="85" t="s">
        <v>823</v>
      </c>
      <c r="O104" s="85" t="s">
        <v>823</v>
      </c>
      <c r="P104" s="85" t="s">
        <v>823</v>
      </c>
      <c r="Q104" s="85" t="s">
        <v>823</v>
      </c>
      <c r="R104" s="85" t="s">
        <v>823</v>
      </c>
      <c r="S104" s="85" t="s">
        <v>823</v>
      </c>
      <c r="T104" s="85" t="s">
        <v>823</v>
      </c>
      <c r="U104" s="86" t="s">
        <v>823</v>
      </c>
      <c r="V104" s="69" t="s">
        <v>823</v>
      </c>
      <c r="W104" s="64" t="s">
        <v>823</v>
      </c>
      <c r="X104" s="64" t="s">
        <v>823</v>
      </c>
      <c r="Y104" s="64" t="s">
        <v>823</v>
      </c>
      <c r="Z104" s="64" t="s">
        <v>823</v>
      </c>
      <c r="AA104" s="64" t="s">
        <v>823</v>
      </c>
      <c r="AB104" s="64" t="s">
        <v>823</v>
      </c>
      <c r="AC104" s="64" t="s">
        <v>823</v>
      </c>
      <c r="AD104" s="64" t="s">
        <v>823</v>
      </c>
      <c r="AE104" s="64" t="s">
        <v>823</v>
      </c>
      <c r="AF104" s="64" t="s">
        <v>823</v>
      </c>
      <c r="AG104" s="64" t="s">
        <v>823</v>
      </c>
      <c r="AH104" s="64" t="s">
        <v>823</v>
      </c>
      <c r="AI104" s="64" t="s">
        <v>823</v>
      </c>
      <c r="AJ104" s="64" t="s">
        <v>823</v>
      </c>
      <c r="AK104" s="64" t="s">
        <v>823</v>
      </c>
      <c r="AL104" s="64" t="s">
        <v>823</v>
      </c>
      <c r="AM104" s="64" t="s">
        <v>823</v>
      </c>
      <c r="AN104" s="64" t="s">
        <v>823</v>
      </c>
      <c r="AO104" s="64" t="s">
        <v>823</v>
      </c>
      <c r="AP104" s="64" t="s">
        <v>823</v>
      </c>
      <c r="AQ104" s="64" t="s">
        <v>823</v>
      </c>
      <c r="AR104" s="64" t="s">
        <v>823</v>
      </c>
      <c r="AS104" s="64" t="s">
        <v>823</v>
      </c>
      <c r="AT104" s="64" t="s">
        <v>823</v>
      </c>
      <c r="AU104" s="64" t="s">
        <v>823</v>
      </c>
      <c r="AV104" s="64" t="s">
        <v>823</v>
      </c>
      <c r="AW104" s="65" t="s">
        <v>823</v>
      </c>
    </row>
    <row r="105" spans="2:49" x14ac:dyDescent="0.25">
      <c r="B105" s="324" t="str">
        <f t="shared" si="9"/>
        <v/>
      </c>
      <c r="C105" s="96" t="s">
        <v>704</v>
      </c>
      <c r="D105" s="95">
        <v>100</v>
      </c>
      <c r="E105" s="248" t="s">
        <v>705</v>
      </c>
      <c r="F105" s="94" t="s">
        <v>823</v>
      </c>
      <c r="G105" s="87" t="s">
        <v>823</v>
      </c>
      <c r="H105" s="87" t="s">
        <v>823</v>
      </c>
      <c r="I105" s="87" t="s">
        <v>823</v>
      </c>
      <c r="J105" s="87" t="s">
        <v>823</v>
      </c>
      <c r="K105" s="87" t="s">
        <v>823</v>
      </c>
      <c r="L105" s="87" t="s">
        <v>823</v>
      </c>
      <c r="M105" s="87" t="s">
        <v>823</v>
      </c>
      <c r="N105" s="87" t="s">
        <v>823</v>
      </c>
      <c r="O105" s="87" t="s">
        <v>823</v>
      </c>
      <c r="P105" s="87" t="s">
        <v>823</v>
      </c>
      <c r="Q105" s="87" t="s">
        <v>823</v>
      </c>
      <c r="R105" s="87" t="s">
        <v>823</v>
      </c>
      <c r="S105" s="87" t="s">
        <v>823</v>
      </c>
      <c r="T105" s="87" t="s">
        <v>823</v>
      </c>
      <c r="U105" s="88" t="s">
        <v>807</v>
      </c>
      <c r="V105" s="89" t="s">
        <v>823</v>
      </c>
      <c r="W105" s="90" t="s">
        <v>823</v>
      </c>
      <c r="X105" s="90" t="s">
        <v>823</v>
      </c>
      <c r="Y105" s="90" t="s">
        <v>823</v>
      </c>
      <c r="Z105" s="90" t="s">
        <v>823</v>
      </c>
      <c r="AA105" s="90" t="s">
        <v>823</v>
      </c>
      <c r="AB105" s="90" t="s">
        <v>823</v>
      </c>
      <c r="AC105" s="90" t="s">
        <v>823</v>
      </c>
      <c r="AD105" s="90" t="s">
        <v>823</v>
      </c>
      <c r="AE105" s="90" t="s">
        <v>823</v>
      </c>
      <c r="AF105" s="90" t="s">
        <v>823</v>
      </c>
      <c r="AG105" s="90" t="s">
        <v>823</v>
      </c>
      <c r="AH105" s="90" t="s">
        <v>823</v>
      </c>
      <c r="AI105" s="90" t="s">
        <v>823</v>
      </c>
      <c r="AJ105" s="90" t="s">
        <v>823</v>
      </c>
      <c r="AK105" s="90" t="s">
        <v>823</v>
      </c>
      <c r="AL105" s="90" t="s">
        <v>823</v>
      </c>
      <c r="AM105" s="90" t="s">
        <v>823</v>
      </c>
      <c r="AN105" s="90" t="s">
        <v>823</v>
      </c>
      <c r="AO105" s="90" t="s">
        <v>823</v>
      </c>
      <c r="AP105" s="90" t="s">
        <v>823</v>
      </c>
      <c r="AQ105" s="90" t="s">
        <v>823</v>
      </c>
      <c r="AR105" s="90" t="s">
        <v>823</v>
      </c>
      <c r="AS105" s="90" t="s">
        <v>823</v>
      </c>
      <c r="AT105" s="90" t="s">
        <v>823</v>
      </c>
      <c r="AU105" s="90" t="s">
        <v>823</v>
      </c>
      <c r="AV105" s="90" t="s">
        <v>823</v>
      </c>
      <c r="AW105" s="91" t="s">
        <v>823</v>
      </c>
    </row>
    <row r="106" spans="2:49" x14ac:dyDescent="0.25">
      <c r="W106" s="74"/>
      <c r="X106" s="70"/>
      <c r="Y106" s="70"/>
    </row>
  </sheetData>
  <mergeCells count="2">
    <mergeCell ref="AY6:AY21"/>
    <mergeCell ref="AY22:AY49"/>
  </mergeCells>
  <conditionalFormatting sqref="D6:D105">
    <cfRule type="colorScale" priority="11">
      <colorScale>
        <cfvo type="min"/>
        <cfvo type="percentile" val="50"/>
        <cfvo type="max"/>
        <color rgb="FF63BE7B"/>
        <color rgb="FFFFEB84"/>
        <color rgb="FFF8696B"/>
      </colorScale>
    </cfRule>
  </conditionalFormatting>
  <conditionalFormatting sqref="BB6:BB49">
    <cfRule type="colorScale" priority="6">
      <colorScale>
        <cfvo type="min"/>
        <cfvo type="percentile" val="50"/>
        <cfvo type="max"/>
        <color rgb="FF63BE7B"/>
        <color rgb="FFFFEB84"/>
        <color rgb="FFF8696B"/>
      </colorScale>
    </cfRule>
  </conditionalFormatting>
  <conditionalFormatting sqref="BD6:BD49">
    <cfRule type="colorScale" priority="5">
      <colorScale>
        <cfvo type="min"/>
        <cfvo type="percentile" val="50"/>
        <cfvo type="max"/>
        <color rgb="FF63BE7B"/>
        <color rgb="FFFFEB84"/>
        <color rgb="FFF8696B"/>
      </colorScale>
    </cfRule>
  </conditionalFormatting>
  <conditionalFormatting sqref="BF6:BF49">
    <cfRule type="colorScale" priority="4">
      <colorScale>
        <cfvo type="min"/>
        <cfvo type="percentile" val="50"/>
        <cfvo type="max"/>
        <color rgb="FF63BE7B"/>
        <color rgb="FFFFEB84"/>
        <color rgb="FFF8696B"/>
      </colorScale>
    </cfRule>
  </conditionalFormatting>
  <conditionalFormatting sqref="BH6:BH49">
    <cfRule type="colorScale" priority="3">
      <colorScale>
        <cfvo type="min"/>
        <cfvo type="percentile" val="50"/>
        <cfvo type="max"/>
        <color rgb="FF63BE7B"/>
        <color rgb="FFFFEB84"/>
        <color rgb="FFF8696B"/>
      </colorScale>
    </cfRule>
  </conditionalFormatting>
  <conditionalFormatting sqref="BJ6:BJ49">
    <cfRule type="colorScale" priority="2">
      <colorScale>
        <cfvo type="min"/>
        <cfvo type="percentile" val="50"/>
        <cfvo type="max"/>
        <color rgb="FF63BE7B"/>
        <color rgb="FFFFEB84"/>
        <color rgb="FFF8696B"/>
      </colorScale>
    </cfRule>
  </conditionalFormatting>
  <conditionalFormatting sqref="B6:B105">
    <cfRule type="notContainsBlanks" dxfId="158" priority="12">
      <formula>LEN(TRIM(B6))&gt;0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32"/>
  <sheetViews>
    <sheetView showGridLines="0" workbookViewId="0">
      <pane ySplit="2" topLeftCell="A45" activePane="bottomLeft" state="frozen"/>
      <selection pane="bottomLeft" activeCell="G117" sqref="G117"/>
    </sheetView>
  </sheetViews>
  <sheetFormatPr defaultRowHeight="15" x14ac:dyDescent="0.25"/>
  <cols>
    <col min="1" max="1" width="2.85546875" customWidth="1"/>
    <col min="2" max="2" width="10.7109375" bestFit="1" customWidth="1"/>
    <col min="3" max="3" width="3.140625" customWidth="1"/>
    <col min="4" max="4" width="15.7109375" bestFit="1" customWidth="1"/>
    <col min="5" max="5" width="15.42578125" bestFit="1" customWidth="1"/>
    <col min="6" max="6" width="7.7109375" customWidth="1"/>
    <col min="7" max="7" width="52.7109375" bestFit="1" customWidth="1"/>
    <col min="8" max="8" width="21.42578125" bestFit="1" customWidth="1"/>
    <col min="9" max="9" width="18.7109375" bestFit="1" customWidth="1"/>
    <col min="10" max="10" width="10" bestFit="1" customWidth="1"/>
    <col min="11" max="11" width="7.28515625" customWidth="1"/>
    <col min="12" max="12" width="48" bestFit="1" customWidth="1"/>
    <col min="13" max="13" width="64.5703125" bestFit="1" customWidth="1"/>
    <col min="14" max="14" width="87.42578125" bestFit="1" customWidth="1"/>
    <col min="15" max="15" width="90.42578125" bestFit="1" customWidth="1"/>
    <col min="16" max="16" width="50.5703125" customWidth="1"/>
    <col min="17" max="17" width="84" bestFit="1" customWidth="1"/>
    <col min="19" max="19" width="64.5703125" bestFit="1" customWidth="1"/>
  </cols>
  <sheetData>
    <row r="2" spans="2:14" ht="40.5" x14ac:dyDescent="0.25">
      <c r="B2" s="71" t="s">
        <v>633</v>
      </c>
      <c r="C2" s="147" t="s">
        <v>1773</v>
      </c>
      <c r="D2" s="71" t="s">
        <v>14</v>
      </c>
      <c r="E2" s="71" t="s">
        <v>630</v>
      </c>
      <c r="F2" s="149" t="s">
        <v>1895</v>
      </c>
      <c r="G2" s="150" t="s">
        <v>2034</v>
      </c>
      <c r="H2" s="140" t="s">
        <v>1442</v>
      </c>
      <c r="I2" s="74" t="s">
        <v>644</v>
      </c>
      <c r="J2" s="140" t="s">
        <v>1774</v>
      </c>
      <c r="K2" s="148" t="s">
        <v>1431</v>
      </c>
      <c r="L2" s="140" t="s">
        <v>1497</v>
      </c>
      <c r="M2" s="71" t="s">
        <v>639</v>
      </c>
      <c r="N2" s="71" t="s">
        <v>795</v>
      </c>
    </row>
    <row r="3" spans="2:14" ht="25.5" x14ac:dyDescent="0.25">
      <c r="B3" s="152" t="s">
        <v>603</v>
      </c>
      <c r="C3" s="154">
        <v>1</v>
      </c>
      <c r="D3" s="152" t="s">
        <v>1422</v>
      </c>
      <c r="E3" s="152" t="s">
        <v>576</v>
      </c>
      <c r="F3" s="154">
        <v>44</v>
      </c>
      <c r="G3" s="155" t="s">
        <v>1778</v>
      </c>
      <c r="H3" s="152" t="s">
        <v>1432</v>
      </c>
      <c r="I3" s="152" t="s">
        <v>1430</v>
      </c>
      <c r="J3" s="154" t="s">
        <v>636</v>
      </c>
      <c r="K3" s="154">
        <v>12</v>
      </c>
      <c r="L3" s="152" t="s">
        <v>1429</v>
      </c>
      <c r="M3" s="152"/>
      <c r="N3" s="153" t="s">
        <v>1449</v>
      </c>
    </row>
    <row r="4" spans="2:14" ht="25.5" x14ac:dyDescent="0.25">
      <c r="B4" s="152" t="s">
        <v>603</v>
      </c>
      <c r="C4" s="154">
        <v>2</v>
      </c>
      <c r="D4" s="152" t="s">
        <v>1423</v>
      </c>
      <c r="E4" s="152" t="s">
        <v>576</v>
      </c>
      <c r="F4" s="154">
        <v>34</v>
      </c>
      <c r="G4" s="155" t="s">
        <v>1879</v>
      </c>
      <c r="H4" s="152" t="s">
        <v>1432</v>
      </c>
      <c r="I4" s="152" t="s">
        <v>1430</v>
      </c>
      <c r="J4" s="154" t="s">
        <v>636</v>
      </c>
      <c r="K4" s="154">
        <v>15</v>
      </c>
      <c r="L4" s="151" t="s">
        <v>1434</v>
      </c>
      <c r="M4" s="152" t="s">
        <v>1502</v>
      </c>
      <c r="N4" s="153" t="s">
        <v>1448</v>
      </c>
    </row>
    <row r="5" spans="2:14" ht="25.5" x14ac:dyDescent="0.25">
      <c r="B5" s="152" t="s">
        <v>603</v>
      </c>
      <c r="C5" s="154">
        <v>3</v>
      </c>
      <c r="D5" s="152" t="s">
        <v>1424</v>
      </c>
      <c r="E5" s="152" t="s">
        <v>576</v>
      </c>
      <c r="F5" s="154"/>
      <c r="G5" s="155" t="s">
        <v>1820</v>
      </c>
      <c r="H5" s="152" t="s">
        <v>1432</v>
      </c>
      <c r="I5" s="153" t="s">
        <v>1782</v>
      </c>
      <c r="J5" s="154" t="s">
        <v>636</v>
      </c>
      <c r="K5" s="154">
        <v>6</v>
      </c>
      <c r="L5" s="155" t="s">
        <v>1450</v>
      </c>
      <c r="M5" s="152"/>
      <c r="N5" s="155" t="s">
        <v>1435</v>
      </c>
    </row>
    <row r="6" spans="2:14" ht="25.5" x14ac:dyDescent="0.25">
      <c r="B6" s="152" t="s">
        <v>603</v>
      </c>
      <c r="C6" s="154">
        <v>4</v>
      </c>
      <c r="D6" s="152" t="s">
        <v>151</v>
      </c>
      <c r="E6" s="152" t="s">
        <v>1440</v>
      </c>
      <c r="F6" s="154">
        <v>13</v>
      </c>
      <c r="G6" s="155" t="s">
        <v>1783</v>
      </c>
      <c r="H6" s="152" t="s">
        <v>1437</v>
      </c>
      <c r="I6" s="152" t="s">
        <v>1430</v>
      </c>
      <c r="J6" s="154" t="s">
        <v>636</v>
      </c>
      <c r="K6" s="154">
        <v>14</v>
      </c>
      <c r="L6" s="151" t="s">
        <v>1529</v>
      </c>
      <c r="M6" s="152"/>
      <c r="N6" s="153" t="s">
        <v>1443</v>
      </c>
    </row>
    <row r="7" spans="2:14" ht="25.5" x14ac:dyDescent="0.25">
      <c r="B7" s="152" t="s">
        <v>603</v>
      </c>
      <c r="C7" s="154">
        <v>5</v>
      </c>
      <c r="D7" s="152" t="s">
        <v>1425</v>
      </c>
      <c r="E7" s="152" t="s">
        <v>576</v>
      </c>
      <c r="F7" s="154"/>
      <c r="G7" s="155" t="s">
        <v>1784</v>
      </c>
      <c r="H7" s="152" t="s">
        <v>1432</v>
      </c>
      <c r="I7" s="152" t="s">
        <v>1430</v>
      </c>
      <c r="J7" s="154" t="s">
        <v>636</v>
      </c>
      <c r="K7" s="154">
        <v>24</v>
      </c>
      <c r="L7" s="151" t="s">
        <v>1441</v>
      </c>
      <c r="M7" s="152"/>
      <c r="N7" s="153" t="s">
        <v>1444</v>
      </c>
    </row>
    <row r="8" spans="2:14" ht="25.5" x14ac:dyDescent="0.25">
      <c r="B8" s="152" t="s">
        <v>603</v>
      </c>
      <c r="C8" s="154">
        <v>6</v>
      </c>
      <c r="D8" s="152" t="s">
        <v>1426</v>
      </c>
      <c r="E8" s="152" t="s">
        <v>576</v>
      </c>
      <c r="F8" s="154"/>
      <c r="G8" s="151" t="s">
        <v>1768</v>
      </c>
      <c r="H8" s="153" t="s">
        <v>1785</v>
      </c>
      <c r="I8" s="152" t="s">
        <v>1430</v>
      </c>
      <c r="J8" s="154" t="s">
        <v>636</v>
      </c>
      <c r="K8" s="154">
        <v>22</v>
      </c>
      <c r="L8" s="151" t="s">
        <v>1476</v>
      </c>
      <c r="M8" s="152"/>
      <c r="N8" s="153" t="s">
        <v>1445</v>
      </c>
    </row>
    <row r="9" spans="2:14" ht="51" x14ac:dyDescent="0.25">
      <c r="B9" s="152" t="s">
        <v>603</v>
      </c>
      <c r="C9" s="154">
        <v>7</v>
      </c>
      <c r="D9" s="152" t="s">
        <v>643</v>
      </c>
      <c r="E9" s="152" t="s">
        <v>629</v>
      </c>
      <c r="F9" s="154"/>
      <c r="G9" s="151" t="s">
        <v>1769</v>
      </c>
      <c r="H9" s="152" t="s">
        <v>1439</v>
      </c>
      <c r="I9" s="153" t="s">
        <v>1786</v>
      </c>
      <c r="J9" s="154" t="s">
        <v>636</v>
      </c>
      <c r="K9" s="154">
        <v>24</v>
      </c>
      <c r="L9" s="153" t="s">
        <v>1777</v>
      </c>
      <c r="M9" s="152"/>
      <c r="N9" s="153" t="s">
        <v>1446</v>
      </c>
    </row>
    <row r="10" spans="2:14" ht="25.5" x14ac:dyDescent="0.25">
      <c r="B10" s="152" t="s">
        <v>603</v>
      </c>
      <c r="C10" s="154">
        <v>8</v>
      </c>
      <c r="D10" s="152" t="s">
        <v>1427</v>
      </c>
      <c r="E10" s="152" t="s">
        <v>1756</v>
      </c>
      <c r="F10" s="154">
        <v>3</v>
      </c>
      <c r="G10" s="151" t="s">
        <v>1809</v>
      </c>
      <c r="H10" s="152" t="s">
        <v>1438</v>
      </c>
      <c r="I10" s="153" t="s">
        <v>1787</v>
      </c>
      <c r="J10" s="154" t="s">
        <v>636</v>
      </c>
      <c r="K10" s="154">
        <v>40</v>
      </c>
      <c r="L10" s="155" t="s">
        <v>1452</v>
      </c>
      <c r="M10" s="152"/>
      <c r="N10" s="153" t="s">
        <v>1447</v>
      </c>
    </row>
    <row r="11" spans="2:14" ht="25.5" x14ac:dyDescent="0.25">
      <c r="B11" s="152" t="s">
        <v>603</v>
      </c>
      <c r="C11" s="154">
        <v>9</v>
      </c>
      <c r="D11" s="152" t="s">
        <v>295</v>
      </c>
      <c r="E11" s="152" t="s">
        <v>1440</v>
      </c>
      <c r="F11" s="154">
        <v>9</v>
      </c>
      <c r="G11" s="155" t="s">
        <v>1788</v>
      </c>
      <c r="H11" s="152" t="s">
        <v>1437</v>
      </c>
      <c r="I11" s="152" t="s">
        <v>1430</v>
      </c>
      <c r="J11" s="154" t="s">
        <v>636</v>
      </c>
      <c r="K11" s="154">
        <v>60</v>
      </c>
      <c r="L11" s="151" t="s">
        <v>1529</v>
      </c>
      <c r="M11" s="152"/>
      <c r="N11" s="153" t="s">
        <v>1436</v>
      </c>
    </row>
    <row r="12" spans="2:14" ht="25.5" x14ac:dyDescent="0.25">
      <c r="B12" s="152" t="s">
        <v>603</v>
      </c>
      <c r="C12" s="154">
        <v>10</v>
      </c>
      <c r="D12" s="152" t="s">
        <v>1428</v>
      </c>
      <c r="E12" s="152" t="s">
        <v>576</v>
      </c>
      <c r="F12" s="154">
        <v>3</v>
      </c>
      <c r="G12" s="151" t="s">
        <v>1814</v>
      </c>
      <c r="H12" s="152" t="s">
        <v>1432</v>
      </c>
      <c r="I12" s="153" t="s">
        <v>1782</v>
      </c>
      <c r="J12" s="154" t="s">
        <v>636</v>
      </c>
      <c r="K12" s="154">
        <v>70</v>
      </c>
      <c r="L12" s="155" t="s">
        <v>1451</v>
      </c>
      <c r="M12" s="152"/>
      <c r="N12" s="153" t="s">
        <v>1433</v>
      </c>
    </row>
    <row r="13" spans="2:14" ht="25.5" x14ac:dyDescent="0.25">
      <c r="B13" s="157" t="s">
        <v>601</v>
      </c>
      <c r="C13" s="159">
        <v>1</v>
      </c>
      <c r="D13" s="157" t="s">
        <v>1453</v>
      </c>
      <c r="E13" s="157" t="s">
        <v>576</v>
      </c>
      <c r="F13" s="159"/>
      <c r="G13" s="156" t="s">
        <v>1813</v>
      </c>
      <c r="H13" s="157" t="s">
        <v>1432</v>
      </c>
      <c r="I13" s="158" t="s">
        <v>1789</v>
      </c>
      <c r="J13" s="159" t="s">
        <v>636</v>
      </c>
      <c r="K13" s="159">
        <v>8</v>
      </c>
      <c r="L13" s="156" t="s">
        <v>1474</v>
      </c>
      <c r="M13" s="157"/>
      <c r="N13" s="158" t="s">
        <v>1461</v>
      </c>
    </row>
    <row r="14" spans="2:14" ht="25.5" x14ac:dyDescent="0.25">
      <c r="B14" s="157" t="s">
        <v>601</v>
      </c>
      <c r="C14" s="159">
        <v>2</v>
      </c>
      <c r="D14" s="157" t="s">
        <v>632</v>
      </c>
      <c r="E14" s="157" t="s">
        <v>576</v>
      </c>
      <c r="F14" s="159">
        <v>2</v>
      </c>
      <c r="G14" s="156" t="s">
        <v>1818</v>
      </c>
      <c r="H14" s="156" t="s">
        <v>1432</v>
      </c>
      <c r="I14" s="158" t="s">
        <v>1789</v>
      </c>
      <c r="J14" s="160" t="s">
        <v>636</v>
      </c>
      <c r="K14" s="161">
        <v>12</v>
      </c>
      <c r="L14" s="156" t="s">
        <v>1473</v>
      </c>
      <c r="M14" s="157"/>
      <c r="N14" s="158" t="s">
        <v>1462</v>
      </c>
    </row>
    <row r="15" spans="2:14" ht="25.5" x14ac:dyDescent="0.25">
      <c r="B15" s="157" t="s">
        <v>601</v>
      </c>
      <c r="C15" s="159">
        <v>3</v>
      </c>
      <c r="D15" s="157" t="s">
        <v>1454</v>
      </c>
      <c r="E15" s="157" t="s">
        <v>576</v>
      </c>
      <c r="F15" s="159">
        <v>5</v>
      </c>
      <c r="G15" s="156" t="s">
        <v>1812</v>
      </c>
      <c r="H15" s="157" t="s">
        <v>1432</v>
      </c>
      <c r="I15" s="158" t="s">
        <v>1789</v>
      </c>
      <c r="J15" s="159" t="s">
        <v>636</v>
      </c>
      <c r="K15" s="159">
        <v>20</v>
      </c>
      <c r="L15" s="156" t="s">
        <v>1527</v>
      </c>
      <c r="M15" s="157"/>
      <c r="N15" s="158" t="s">
        <v>1463</v>
      </c>
    </row>
    <row r="16" spans="2:14" ht="25.5" x14ac:dyDescent="0.25">
      <c r="B16" s="157" t="s">
        <v>601</v>
      </c>
      <c r="C16" s="159">
        <v>4</v>
      </c>
      <c r="D16" s="157" t="s">
        <v>1455</v>
      </c>
      <c r="E16" s="157" t="s">
        <v>576</v>
      </c>
      <c r="F16" s="159"/>
      <c r="G16" s="162" t="s">
        <v>1815</v>
      </c>
      <c r="H16" s="157" t="s">
        <v>1432</v>
      </c>
      <c r="I16" s="158" t="s">
        <v>1789</v>
      </c>
      <c r="J16" s="159" t="s">
        <v>636</v>
      </c>
      <c r="K16" s="159">
        <v>22</v>
      </c>
      <c r="L16" s="156" t="s">
        <v>1451</v>
      </c>
      <c r="M16" s="157"/>
      <c r="N16" s="158" t="s">
        <v>1464</v>
      </c>
    </row>
    <row r="17" spans="2:14" ht="25.5" x14ac:dyDescent="0.25">
      <c r="B17" s="157" t="s">
        <v>601</v>
      </c>
      <c r="C17" s="159">
        <v>5</v>
      </c>
      <c r="D17" s="157" t="s">
        <v>1456</v>
      </c>
      <c r="E17" s="157" t="s">
        <v>576</v>
      </c>
      <c r="F17" s="159">
        <v>6</v>
      </c>
      <c r="G17" s="162" t="s">
        <v>1817</v>
      </c>
      <c r="H17" s="157" t="s">
        <v>1432</v>
      </c>
      <c r="I17" s="158" t="s">
        <v>1789</v>
      </c>
      <c r="J17" s="159" t="s">
        <v>636</v>
      </c>
      <c r="K17" s="159">
        <v>24</v>
      </c>
      <c r="L17" s="156" t="s">
        <v>1451</v>
      </c>
      <c r="M17" s="157"/>
      <c r="N17" s="158" t="s">
        <v>1465</v>
      </c>
    </row>
    <row r="18" spans="2:14" ht="25.5" x14ac:dyDescent="0.25">
      <c r="B18" s="157" t="s">
        <v>601</v>
      </c>
      <c r="C18" s="159">
        <v>6</v>
      </c>
      <c r="D18" s="157" t="s">
        <v>1457</v>
      </c>
      <c r="E18" s="157" t="s">
        <v>576</v>
      </c>
      <c r="F18" s="159">
        <v>12</v>
      </c>
      <c r="G18" s="156" t="s">
        <v>1816</v>
      </c>
      <c r="H18" s="157" t="s">
        <v>1432</v>
      </c>
      <c r="I18" s="158" t="s">
        <v>1789</v>
      </c>
      <c r="J18" s="159" t="s">
        <v>636</v>
      </c>
      <c r="K18" s="159">
        <v>28</v>
      </c>
      <c r="L18" s="156" t="s">
        <v>1475</v>
      </c>
      <c r="M18" s="157"/>
      <c r="N18" s="158" t="s">
        <v>1466</v>
      </c>
    </row>
    <row r="19" spans="2:14" ht="25.5" x14ac:dyDescent="0.25">
      <c r="B19" s="157" t="s">
        <v>601</v>
      </c>
      <c r="C19" s="159">
        <v>7</v>
      </c>
      <c r="D19" s="157" t="s">
        <v>1458</v>
      </c>
      <c r="E19" s="157" t="s">
        <v>1756</v>
      </c>
      <c r="F19" s="159">
        <v>10</v>
      </c>
      <c r="G19" s="162" t="s">
        <v>1819</v>
      </c>
      <c r="H19" s="158" t="s">
        <v>1790</v>
      </c>
      <c r="I19" s="157" t="s">
        <v>1430</v>
      </c>
      <c r="J19" s="159" t="s">
        <v>636</v>
      </c>
      <c r="K19" s="159">
        <v>32</v>
      </c>
      <c r="L19" s="162" t="s">
        <v>1476</v>
      </c>
      <c r="M19" s="157"/>
      <c r="N19" s="158" t="s">
        <v>1467</v>
      </c>
    </row>
    <row r="20" spans="2:14" ht="25.5" x14ac:dyDescent="0.25">
      <c r="B20" s="157" t="s">
        <v>601</v>
      </c>
      <c r="C20" s="159">
        <v>8</v>
      </c>
      <c r="D20" s="157" t="s">
        <v>1459</v>
      </c>
      <c r="E20" s="157" t="s">
        <v>576</v>
      </c>
      <c r="F20" s="159">
        <v>7</v>
      </c>
      <c r="G20" s="156" t="s">
        <v>1810</v>
      </c>
      <c r="H20" s="157" t="s">
        <v>1432</v>
      </c>
      <c r="I20" s="158" t="s">
        <v>1789</v>
      </c>
      <c r="J20" s="159" t="s">
        <v>636</v>
      </c>
      <c r="K20" s="159">
        <v>40</v>
      </c>
      <c r="L20" s="156" t="s">
        <v>1477</v>
      </c>
      <c r="M20" s="157"/>
      <c r="N20" s="158" t="s">
        <v>1468</v>
      </c>
    </row>
    <row r="21" spans="2:14" ht="25.5" x14ac:dyDescent="0.25">
      <c r="B21" s="157" t="s">
        <v>601</v>
      </c>
      <c r="C21" s="159">
        <v>9</v>
      </c>
      <c r="D21" s="157" t="s">
        <v>1460</v>
      </c>
      <c r="E21" s="157" t="s">
        <v>576</v>
      </c>
      <c r="F21" s="159">
        <v>1</v>
      </c>
      <c r="G21" s="156" t="s">
        <v>1811</v>
      </c>
      <c r="H21" s="157" t="s">
        <v>1432</v>
      </c>
      <c r="I21" s="158" t="s">
        <v>1789</v>
      </c>
      <c r="J21" s="159" t="s">
        <v>636</v>
      </c>
      <c r="K21" s="159">
        <v>60</v>
      </c>
      <c r="L21" s="156" t="s">
        <v>1472</v>
      </c>
      <c r="M21" s="157" t="s">
        <v>2166</v>
      </c>
      <c r="N21" s="158" t="s">
        <v>1469</v>
      </c>
    </row>
    <row r="22" spans="2:14" ht="25.5" x14ac:dyDescent="0.25">
      <c r="B22" s="157" t="s">
        <v>601</v>
      </c>
      <c r="C22" s="159">
        <v>10</v>
      </c>
      <c r="D22" s="157" t="s">
        <v>628</v>
      </c>
      <c r="E22" s="157" t="s">
        <v>1755</v>
      </c>
      <c r="F22" s="159">
        <v>10</v>
      </c>
      <c r="G22" s="162" t="s">
        <v>1821</v>
      </c>
      <c r="H22" s="158" t="s">
        <v>1790</v>
      </c>
      <c r="I22" s="157" t="s">
        <v>1430</v>
      </c>
      <c r="J22" s="159" t="s">
        <v>638</v>
      </c>
      <c r="K22" s="159">
        <v>100</v>
      </c>
      <c r="L22" s="156" t="s">
        <v>1471</v>
      </c>
      <c r="M22" s="158" t="s">
        <v>2171</v>
      </c>
      <c r="N22" s="158" t="s">
        <v>1470</v>
      </c>
    </row>
    <row r="23" spans="2:14" ht="25.5" x14ac:dyDescent="0.25">
      <c r="B23" s="164" t="s">
        <v>602</v>
      </c>
      <c r="C23" s="165">
        <v>1</v>
      </c>
      <c r="D23" s="164" t="s">
        <v>1478</v>
      </c>
      <c r="E23" s="164" t="s">
        <v>576</v>
      </c>
      <c r="F23" s="165">
        <v>41</v>
      </c>
      <c r="G23" s="163" t="s">
        <v>1840</v>
      </c>
      <c r="H23" s="164" t="s">
        <v>1439</v>
      </c>
      <c r="I23" s="164" t="s">
        <v>1430</v>
      </c>
      <c r="J23" s="165" t="s">
        <v>638</v>
      </c>
      <c r="K23" s="165">
        <v>6</v>
      </c>
      <c r="L23" s="166" t="s">
        <v>1498</v>
      </c>
      <c r="M23" s="164" t="s">
        <v>1501</v>
      </c>
      <c r="N23" s="167" t="s">
        <v>1486</v>
      </c>
    </row>
    <row r="24" spans="2:14" ht="25.5" x14ac:dyDescent="0.25">
      <c r="B24" s="164" t="s">
        <v>602</v>
      </c>
      <c r="C24" s="165">
        <v>2</v>
      </c>
      <c r="D24" s="164" t="s">
        <v>1479</v>
      </c>
      <c r="E24" s="164" t="s">
        <v>576</v>
      </c>
      <c r="F24" s="165">
        <v>39</v>
      </c>
      <c r="G24" s="163" t="s">
        <v>1841</v>
      </c>
      <c r="H24" s="164" t="s">
        <v>1439</v>
      </c>
      <c r="I24" s="164" t="s">
        <v>1430</v>
      </c>
      <c r="J24" s="165" t="s">
        <v>638</v>
      </c>
      <c r="K24" s="165">
        <v>8</v>
      </c>
      <c r="L24" s="166" t="s">
        <v>1498</v>
      </c>
      <c r="M24" s="164" t="s">
        <v>1501</v>
      </c>
      <c r="N24" s="167" t="s">
        <v>1487</v>
      </c>
    </row>
    <row r="25" spans="2:14" ht="25.5" x14ac:dyDescent="0.25">
      <c r="B25" s="164" t="s">
        <v>602</v>
      </c>
      <c r="C25" s="165">
        <v>3</v>
      </c>
      <c r="D25" s="164" t="s">
        <v>1480</v>
      </c>
      <c r="E25" s="164" t="s">
        <v>576</v>
      </c>
      <c r="F25" s="165">
        <v>42</v>
      </c>
      <c r="G25" s="163" t="s">
        <v>1842</v>
      </c>
      <c r="H25" s="164" t="s">
        <v>1439</v>
      </c>
      <c r="I25" s="164" t="s">
        <v>1430</v>
      </c>
      <c r="J25" s="165" t="s">
        <v>638</v>
      </c>
      <c r="K25" s="165">
        <v>5</v>
      </c>
      <c r="L25" s="166" t="s">
        <v>1499</v>
      </c>
      <c r="M25" s="164" t="s">
        <v>1501</v>
      </c>
      <c r="N25" s="167" t="s">
        <v>1488</v>
      </c>
    </row>
    <row r="26" spans="2:14" ht="25.5" x14ac:dyDescent="0.25">
      <c r="B26" s="164" t="s">
        <v>602</v>
      </c>
      <c r="C26" s="165">
        <v>4</v>
      </c>
      <c r="D26" s="164" t="s">
        <v>1481</v>
      </c>
      <c r="E26" s="164" t="s">
        <v>576</v>
      </c>
      <c r="F26" s="165">
        <v>40</v>
      </c>
      <c r="G26" s="163" t="s">
        <v>1843</v>
      </c>
      <c r="H26" s="164" t="s">
        <v>1439</v>
      </c>
      <c r="I26" s="164" t="s">
        <v>1430</v>
      </c>
      <c r="J26" s="165" t="s">
        <v>638</v>
      </c>
      <c r="K26" s="165">
        <v>7</v>
      </c>
      <c r="L26" s="166" t="s">
        <v>1498</v>
      </c>
      <c r="M26" s="164" t="s">
        <v>1501</v>
      </c>
      <c r="N26" s="167" t="s">
        <v>1489</v>
      </c>
    </row>
    <row r="27" spans="2:14" ht="25.5" x14ac:dyDescent="0.25">
      <c r="B27" s="164" t="s">
        <v>602</v>
      </c>
      <c r="C27" s="165">
        <v>5</v>
      </c>
      <c r="D27" s="164" t="s">
        <v>1482</v>
      </c>
      <c r="E27" s="164" t="s">
        <v>576</v>
      </c>
      <c r="F27" s="165">
        <v>38</v>
      </c>
      <c r="G27" s="163" t="s">
        <v>1807</v>
      </c>
      <c r="H27" s="164" t="s">
        <v>1439</v>
      </c>
      <c r="I27" s="164" t="s">
        <v>1430</v>
      </c>
      <c r="J27" s="165" t="s">
        <v>638</v>
      </c>
      <c r="K27" s="165">
        <v>12</v>
      </c>
      <c r="L27" s="163" t="s">
        <v>1500</v>
      </c>
      <c r="M27" s="164"/>
      <c r="N27" s="167" t="s">
        <v>1490</v>
      </c>
    </row>
    <row r="28" spans="2:14" ht="25.5" x14ac:dyDescent="0.25">
      <c r="B28" s="164" t="s">
        <v>602</v>
      </c>
      <c r="C28" s="165">
        <v>6</v>
      </c>
      <c r="D28" s="164" t="s">
        <v>1483</v>
      </c>
      <c r="E28" s="164" t="s">
        <v>576</v>
      </c>
      <c r="F28" s="165">
        <v>11</v>
      </c>
      <c r="G28" s="163" t="s">
        <v>1808</v>
      </c>
      <c r="H28" s="167" t="s">
        <v>1790</v>
      </c>
      <c r="I28" s="164" t="s">
        <v>1430</v>
      </c>
      <c r="J28" s="165" t="s">
        <v>564</v>
      </c>
      <c r="K28" s="165">
        <v>24</v>
      </c>
      <c r="L28" s="163" t="s">
        <v>1503</v>
      </c>
      <c r="M28" s="164"/>
      <c r="N28" s="167" t="s">
        <v>1491</v>
      </c>
    </row>
    <row r="29" spans="2:14" ht="25.5" x14ac:dyDescent="0.25">
      <c r="B29" s="164" t="s">
        <v>602</v>
      </c>
      <c r="C29" s="165">
        <v>7</v>
      </c>
      <c r="D29" s="164" t="s">
        <v>1484</v>
      </c>
      <c r="E29" s="164" t="s">
        <v>576</v>
      </c>
      <c r="F29" s="165">
        <v>35</v>
      </c>
      <c r="G29" s="163" t="s">
        <v>1880</v>
      </c>
      <c r="H29" s="164" t="s">
        <v>1432</v>
      </c>
      <c r="I29" s="164" t="s">
        <v>1430</v>
      </c>
      <c r="J29" s="165" t="s">
        <v>636</v>
      </c>
      <c r="K29" s="165">
        <v>30</v>
      </c>
      <c r="L29" s="166" t="s">
        <v>1504</v>
      </c>
      <c r="M29" s="164" t="s">
        <v>1502</v>
      </c>
      <c r="N29" s="167" t="s">
        <v>1492</v>
      </c>
    </row>
    <row r="30" spans="2:14" ht="25.5" x14ac:dyDescent="0.25">
      <c r="B30" s="164" t="s">
        <v>602</v>
      </c>
      <c r="C30" s="165">
        <v>8</v>
      </c>
      <c r="D30" s="164" t="s">
        <v>1485</v>
      </c>
      <c r="E30" s="164" t="s">
        <v>576</v>
      </c>
      <c r="F30" s="165"/>
      <c r="G30" s="163" t="s">
        <v>2041</v>
      </c>
      <c r="H30" s="164" t="s">
        <v>1432</v>
      </c>
      <c r="I30" s="164" t="s">
        <v>1496</v>
      </c>
      <c r="J30" s="165" t="s">
        <v>636</v>
      </c>
      <c r="K30" s="165">
        <v>55</v>
      </c>
      <c r="L30" s="166" t="s">
        <v>1505</v>
      </c>
      <c r="M30" s="164"/>
      <c r="N30" s="167" t="s">
        <v>1493</v>
      </c>
    </row>
    <row r="31" spans="2:14" ht="25.5" x14ac:dyDescent="0.25">
      <c r="B31" s="164" t="s">
        <v>602</v>
      </c>
      <c r="C31" s="165">
        <v>9</v>
      </c>
      <c r="D31" s="164" t="s">
        <v>640</v>
      </c>
      <c r="E31" s="164" t="s">
        <v>1755</v>
      </c>
      <c r="F31" s="165">
        <v>4</v>
      </c>
      <c r="G31" s="163" t="s">
        <v>2046</v>
      </c>
      <c r="H31" s="164" t="s">
        <v>1439</v>
      </c>
      <c r="I31" s="164" t="s">
        <v>1430</v>
      </c>
      <c r="J31" s="165" t="s">
        <v>634</v>
      </c>
      <c r="K31" s="165">
        <v>32</v>
      </c>
      <c r="L31" s="166" t="s">
        <v>1506</v>
      </c>
      <c r="M31" s="164" t="s">
        <v>2170</v>
      </c>
      <c r="N31" s="167" t="s">
        <v>1494</v>
      </c>
    </row>
    <row r="32" spans="2:14" ht="63.75" x14ac:dyDescent="0.25">
      <c r="B32" s="164" t="s">
        <v>602</v>
      </c>
      <c r="C32" s="165">
        <v>10</v>
      </c>
      <c r="D32" s="164" t="s">
        <v>637</v>
      </c>
      <c r="E32" s="164" t="s">
        <v>1755</v>
      </c>
      <c r="F32" s="165">
        <v>6</v>
      </c>
      <c r="G32" s="163" t="s">
        <v>2044</v>
      </c>
      <c r="H32" s="164" t="s">
        <v>1439</v>
      </c>
      <c r="I32" s="164" t="s">
        <v>1430</v>
      </c>
      <c r="J32" s="165" t="s">
        <v>638</v>
      </c>
      <c r="K32" s="165">
        <v>70</v>
      </c>
      <c r="L32" s="166" t="s">
        <v>1507</v>
      </c>
      <c r="M32" s="167" t="s">
        <v>2165</v>
      </c>
      <c r="N32" s="167" t="s">
        <v>1495</v>
      </c>
    </row>
    <row r="33" spans="2:14" ht="25.5" x14ac:dyDescent="0.25">
      <c r="B33" s="169" t="s">
        <v>604</v>
      </c>
      <c r="C33" s="171">
        <v>1</v>
      </c>
      <c r="D33" s="169" t="s">
        <v>646</v>
      </c>
      <c r="E33" s="169" t="s">
        <v>1754</v>
      </c>
      <c r="F33" s="171">
        <v>10</v>
      </c>
      <c r="G33" s="168" t="s">
        <v>1822</v>
      </c>
      <c r="H33" s="169" t="s">
        <v>1432</v>
      </c>
      <c r="I33" s="170" t="s">
        <v>1782</v>
      </c>
      <c r="J33" s="171" t="s">
        <v>636</v>
      </c>
      <c r="K33" s="171">
        <v>6</v>
      </c>
      <c r="L33" s="172" t="s">
        <v>1451</v>
      </c>
      <c r="M33" s="169"/>
      <c r="N33" s="170" t="s">
        <v>1515</v>
      </c>
    </row>
    <row r="34" spans="2:14" ht="25.5" x14ac:dyDescent="0.25">
      <c r="B34" s="169" t="s">
        <v>604</v>
      </c>
      <c r="C34" s="171">
        <v>2</v>
      </c>
      <c r="D34" s="169" t="s">
        <v>645</v>
      </c>
      <c r="E34" s="169" t="s">
        <v>1754</v>
      </c>
      <c r="F34" s="171">
        <v>9</v>
      </c>
      <c r="G34" s="168" t="s">
        <v>1823</v>
      </c>
      <c r="H34" s="169" t="s">
        <v>1432</v>
      </c>
      <c r="I34" s="170" t="s">
        <v>1782</v>
      </c>
      <c r="J34" s="171" t="s">
        <v>636</v>
      </c>
      <c r="K34" s="171">
        <v>6</v>
      </c>
      <c r="L34" s="172" t="s">
        <v>1451</v>
      </c>
      <c r="M34" s="169"/>
      <c r="N34" s="170" t="s">
        <v>1516</v>
      </c>
    </row>
    <row r="35" spans="2:14" ht="25.5" x14ac:dyDescent="0.25">
      <c r="B35" s="169" t="s">
        <v>604</v>
      </c>
      <c r="C35" s="171">
        <v>3</v>
      </c>
      <c r="D35" s="169" t="s">
        <v>1508</v>
      </c>
      <c r="E35" s="169" t="s">
        <v>576</v>
      </c>
      <c r="F35" s="171"/>
      <c r="G35" s="168" t="s">
        <v>1824</v>
      </c>
      <c r="H35" s="169" t="s">
        <v>1432</v>
      </c>
      <c r="I35" s="170" t="s">
        <v>1791</v>
      </c>
      <c r="J35" s="171" t="s">
        <v>636</v>
      </c>
      <c r="K35" s="171">
        <v>5</v>
      </c>
      <c r="L35" s="172" t="s">
        <v>1525</v>
      </c>
      <c r="M35" s="169"/>
      <c r="N35" s="170" t="s">
        <v>1517</v>
      </c>
    </row>
    <row r="36" spans="2:14" ht="25.5" x14ac:dyDescent="0.25">
      <c r="B36" s="169" t="s">
        <v>604</v>
      </c>
      <c r="C36" s="171">
        <v>4</v>
      </c>
      <c r="D36" s="169" t="s">
        <v>1509</v>
      </c>
      <c r="E36" s="169" t="s">
        <v>576</v>
      </c>
      <c r="F36" s="171">
        <v>36</v>
      </c>
      <c r="G36" s="172" t="s">
        <v>1792</v>
      </c>
      <c r="H36" s="169" t="s">
        <v>1438</v>
      </c>
      <c r="I36" s="170" t="s">
        <v>1782</v>
      </c>
      <c r="J36" s="171" t="s">
        <v>636</v>
      </c>
      <c r="K36" s="171">
        <v>10</v>
      </c>
      <c r="L36" s="172" t="s">
        <v>1526</v>
      </c>
      <c r="M36" s="169"/>
      <c r="N36" s="170" t="s">
        <v>1518</v>
      </c>
    </row>
    <row r="37" spans="2:14" ht="25.5" x14ac:dyDescent="0.25">
      <c r="B37" s="169" t="s">
        <v>604</v>
      </c>
      <c r="C37" s="171">
        <v>5</v>
      </c>
      <c r="D37" s="169" t="s">
        <v>1510</v>
      </c>
      <c r="E37" s="169" t="s">
        <v>1756</v>
      </c>
      <c r="F37" s="171">
        <v>6</v>
      </c>
      <c r="G37" s="172" t="s">
        <v>1893</v>
      </c>
      <c r="H37" s="169" t="s">
        <v>1439</v>
      </c>
      <c r="I37" s="169" t="s">
        <v>1430</v>
      </c>
      <c r="J37" s="171" t="s">
        <v>636</v>
      </c>
      <c r="K37" s="171">
        <v>30</v>
      </c>
      <c r="L37" s="168" t="s">
        <v>1528</v>
      </c>
      <c r="M37" s="169" t="s">
        <v>1532</v>
      </c>
      <c r="N37" s="170" t="s">
        <v>1519</v>
      </c>
    </row>
    <row r="38" spans="2:14" ht="25.5" x14ac:dyDescent="0.25">
      <c r="B38" s="169" t="s">
        <v>604</v>
      </c>
      <c r="C38" s="171">
        <v>6</v>
      </c>
      <c r="D38" s="169" t="s">
        <v>1511</v>
      </c>
      <c r="E38" s="169" t="s">
        <v>576</v>
      </c>
      <c r="F38" s="171"/>
      <c r="G38" s="168" t="s">
        <v>1770</v>
      </c>
      <c r="H38" s="169" t="s">
        <v>1432</v>
      </c>
      <c r="I38" s="170" t="s">
        <v>1782</v>
      </c>
      <c r="J38" s="171" t="s">
        <v>636</v>
      </c>
      <c r="K38" s="171">
        <v>35</v>
      </c>
      <c r="L38" s="172" t="s">
        <v>1451</v>
      </c>
      <c r="M38" s="169"/>
      <c r="N38" s="170" t="s">
        <v>1520</v>
      </c>
    </row>
    <row r="39" spans="2:14" ht="25.5" x14ac:dyDescent="0.25">
      <c r="B39" s="169" t="s">
        <v>604</v>
      </c>
      <c r="C39" s="171">
        <v>7</v>
      </c>
      <c r="D39" s="169" t="s">
        <v>642</v>
      </c>
      <c r="E39" s="169" t="s">
        <v>1440</v>
      </c>
      <c r="F39" s="171">
        <v>11</v>
      </c>
      <c r="G39" s="172" t="s">
        <v>1793</v>
      </c>
      <c r="H39" s="169" t="s">
        <v>1437</v>
      </c>
      <c r="I39" s="169" t="s">
        <v>1430</v>
      </c>
      <c r="J39" s="171" t="s">
        <v>636</v>
      </c>
      <c r="K39" s="171">
        <v>60</v>
      </c>
      <c r="L39" s="168" t="s">
        <v>1529</v>
      </c>
      <c r="M39" s="169"/>
      <c r="N39" s="170" t="s">
        <v>1521</v>
      </c>
    </row>
    <row r="40" spans="2:14" ht="25.5" x14ac:dyDescent="0.25">
      <c r="B40" s="169" t="s">
        <v>604</v>
      </c>
      <c r="C40" s="171">
        <v>8</v>
      </c>
      <c r="D40" s="169" t="s">
        <v>1512</v>
      </c>
      <c r="E40" s="169" t="s">
        <v>576</v>
      </c>
      <c r="F40" s="171"/>
      <c r="G40" s="172" t="s">
        <v>1825</v>
      </c>
      <c r="H40" s="172" t="s">
        <v>1439</v>
      </c>
      <c r="I40" s="170" t="s">
        <v>1782</v>
      </c>
      <c r="J40" s="173" t="s">
        <v>636</v>
      </c>
      <c r="K40" s="174">
        <v>50</v>
      </c>
      <c r="L40" s="172" t="s">
        <v>1451</v>
      </c>
      <c r="M40" s="169" t="s">
        <v>1533</v>
      </c>
      <c r="N40" s="170" t="s">
        <v>1522</v>
      </c>
    </row>
    <row r="41" spans="2:14" ht="25.5" x14ac:dyDescent="0.25">
      <c r="B41" s="169" t="s">
        <v>604</v>
      </c>
      <c r="C41" s="171">
        <v>9</v>
      </c>
      <c r="D41" s="169" t="s">
        <v>1513</v>
      </c>
      <c r="E41" s="169" t="s">
        <v>576</v>
      </c>
      <c r="F41" s="171"/>
      <c r="G41" s="172" t="s">
        <v>1826</v>
      </c>
      <c r="H41" s="169" t="s">
        <v>1438</v>
      </c>
      <c r="I41" s="169" t="s">
        <v>1534</v>
      </c>
      <c r="J41" s="171" t="s">
        <v>636</v>
      </c>
      <c r="K41" s="171">
        <v>60</v>
      </c>
      <c r="L41" s="168" t="s">
        <v>1530</v>
      </c>
      <c r="M41" s="169" t="s">
        <v>2154</v>
      </c>
      <c r="N41" s="170" t="s">
        <v>1523</v>
      </c>
    </row>
    <row r="42" spans="2:14" ht="25.5" x14ac:dyDescent="0.25">
      <c r="B42" s="169" t="s">
        <v>604</v>
      </c>
      <c r="C42" s="171">
        <v>10</v>
      </c>
      <c r="D42" s="169" t="s">
        <v>1514</v>
      </c>
      <c r="E42" s="169" t="s">
        <v>1756</v>
      </c>
      <c r="F42" s="171">
        <v>11</v>
      </c>
      <c r="G42" s="168" t="s">
        <v>1827</v>
      </c>
      <c r="H42" s="169" t="s">
        <v>1439</v>
      </c>
      <c r="I42" s="170" t="s">
        <v>1794</v>
      </c>
      <c r="J42" s="171" t="s">
        <v>638</v>
      </c>
      <c r="K42" s="171">
        <v>70</v>
      </c>
      <c r="L42" s="168" t="s">
        <v>1531</v>
      </c>
      <c r="M42" s="170" t="s">
        <v>2153</v>
      </c>
      <c r="N42" s="170" t="s">
        <v>1524</v>
      </c>
    </row>
    <row r="43" spans="2:14" ht="25.5" x14ac:dyDescent="0.25">
      <c r="B43" s="176" t="s">
        <v>567</v>
      </c>
      <c r="C43" s="178">
        <v>1</v>
      </c>
      <c r="D43" s="176" t="s">
        <v>1535</v>
      </c>
      <c r="E43" s="176" t="s">
        <v>1753</v>
      </c>
      <c r="F43" s="178">
        <v>8</v>
      </c>
      <c r="G43" s="180" t="s">
        <v>1828</v>
      </c>
      <c r="H43" s="176" t="s">
        <v>1432</v>
      </c>
      <c r="I43" s="176" t="s">
        <v>1430</v>
      </c>
      <c r="J43" s="178"/>
      <c r="K43" s="178">
        <v>8</v>
      </c>
      <c r="L43" s="175" t="s">
        <v>1560</v>
      </c>
      <c r="M43" s="176"/>
      <c r="N43" s="177" t="s">
        <v>1544</v>
      </c>
    </row>
    <row r="44" spans="2:14" ht="25.5" x14ac:dyDescent="0.25">
      <c r="B44" s="176" t="s">
        <v>567</v>
      </c>
      <c r="C44" s="178">
        <v>2</v>
      </c>
      <c r="D44" s="176" t="s">
        <v>1536</v>
      </c>
      <c r="E44" s="176" t="s">
        <v>1753</v>
      </c>
      <c r="F44" s="178">
        <v>3</v>
      </c>
      <c r="G44" s="180" t="s">
        <v>1829</v>
      </c>
      <c r="H44" s="176" t="s">
        <v>1439</v>
      </c>
      <c r="I44" s="176" t="s">
        <v>1430</v>
      </c>
      <c r="J44" s="178"/>
      <c r="K44" s="178">
        <v>8</v>
      </c>
      <c r="L44" s="175" t="s">
        <v>1564</v>
      </c>
      <c r="M44" s="176"/>
      <c r="N44" s="177" t="s">
        <v>1545</v>
      </c>
    </row>
    <row r="45" spans="2:14" ht="25.5" x14ac:dyDescent="0.25">
      <c r="B45" s="176" t="s">
        <v>567</v>
      </c>
      <c r="C45" s="178">
        <v>3</v>
      </c>
      <c r="D45" s="176" t="s">
        <v>1537</v>
      </c>
      <c r="E45" s="176" t="s">
        <v>1753</v>
      </c>
      <c r="F45" s="178">
        <v>11</v>
      </c>
      <c r="G45" s="180" t="s">
        <v>1830</v>
      </c>
      <c r="H45" s="176" t="s">
        <v>1432</v>
      </c>
      <c r="I45" s="177" t="s">
        <v>1782</v>
      </c>
      <c r="J45" s="178"/>
      <c r="K45" s="178">
        <v>8</v>
      </c>
      <c r="L45" s="180" t="s">
        <v>1558</v>
      </c>
      <c r="M45" s="176"/>
      <c r="N45" s="177" t="s">
        <v>1546</v>
      </c>
    </row>
    <row r="46" spans="2:14" ht="25.5" x14ac:dyDescent="0.25">
      <c r="B46" s="176" t="s">
        <v>567</v>
      </c>
      <c r="C46" s="178">
        <v>4</v>
      </c>
      <c r="D46" s="176" t="s">
        <v>647</v>
      </c>
      <c r="E46" s="176" t="s">
        <v>1754</v>
      </c>
      <c r="F46" s="178">
        <v>5</v>
      </c>
      <c r="G46" s="180" t="s">
        <v>2047</v>
      </c>
      <c r="H46" s="176" t="s">
        <v>1439</v>
      </c>
      <c r="I46" s="177" t="s">
        <v>1782</v>
      </c>
      <c r="J46" s="178"/>
      <c r="K46" s="178">
        <v>6</v>
      </c>
      <c r="L46" s="181" t="s">
        <v>1559</v>
      </c>
      <c r="M46" s="176" t="s">
        <v>1554</v>
      </c>
      <c r="N46" s="177" t="s">
        <v>1547</v>
      </c>
    </row>
    <row r="47" spans="2:14" ht="25.5" x14ac:dyDescent="0.25">
      <c r="B47" s="176" t="s">
        <v>567</v>
      </c>
      <c r="C47" s="178">
        <v>5</v>
      </c>
      <c r="D47" s="176" t="s">
        <v>1538</v>
      </c>
      <c r="E47" s="176" t="s">
        <v>1753</v>
      </c>
      <c r="F47" s="178">
        <v>7</v>
      </c>
      <c r="G47" s="180" t="s">
        <v>1831</v>
      </c>
      <c r="H47" s="176" t="s">
        <v>1439</v>
      </c>
      <c r="I47" s="176" t="s">
        <v>1430</v>
      </c>
      <c r="J47" s="178"/>
      <c r="K47" s="178">
        <v>15</v>
      </c>
      <c r="L47" s="179" t="s">
        <v>1560</v>
      </c>
      <c r="M47" s="176"/>
      <c r="N47" s="177" t="s">
        <v>1549</v>
      </c>
    </row>
    <row r="48" spans="2:14" ht="25.5" x14ac:dyDescent="0.25">
      <c r="B48" s="176" t="s">
        <v>567</v>
      </c>
      <c r="C48" s="178">
        <v>6</v>
      </c>
      <c r="D48" s="176" t="s">
        <v>1539</v>
      </c>
      <c r="E48" s="176" t="s">
        <v>1753</v>
      </c>
      <c r="F48" s="178">
        <v>6</v>
      </c>
      <c r="G48" s="180" t="s">
        <v>2040</v>
      </c>
      <c r="H48" s="176" t="s">
        <v>1439</v>
      </c>
      <c r="I48" s="177" t="s">
        <v>1782</v>
      </c>
      <c r="J48" s="178"/>
      <c r="K48" s="178">
        <v>16</v>
      </c>
      <c r="L48" s="181" t="s">
        <v>1561</v>
      </c>
      <c r="M48" s="176" t="s">
        <v>1555</v>
      </c>
      <c r="N48" s="177" t="s">
        <v>1548</v>
      </c>
    </row>
    <row r="49" spans="2:14" ht="25.5" x14ac:dyDescent="0.25">
      <c r="B49" s="176" t="s">
        <v>567</v>
      </c>
      <c r="C49" s="178">
        <v>7</v>
      </c>
      <c r="D49" s="176" t="s">
        <v>1540</v>
      </c>
      <c r="E49" s="176" t="s">
        <v>1755</v>
      </c>
      <c r="F49" s="178">
        <v>15</v>
      </c>
      <c r="G49" s="180" t="s">
        <v>1832</v>
      </c>
      <c r="H49" s="176" t="s">
        <v>1439</v>
      </c>
      <c r="I49" s="176" t="s">
        <v>1430</v>
      </c>
      <c r="J49" s="178"/>
      <c r="K49" s="178">
        <v>20</v>
      </c>
      <c r="L49" s="179" t="s">
        <v>1562</v>
      </c>
      <c r="M49" s="176"/>
      <c r="N49" s="177" t="s">
        <v>1550</v>
      </c>
    </row>
    <row r="50" spans="2:14" ht="25.5" x14ac:dyDescent="0.25">
      <c r="B50" s="176" t="s">
        <v>567</v>
      </c>
      <c r="C50" s="178">
        <v>8</v>
      </c>
      <c r="D50" s="176" t="s">
        <v>1541</v>
      </c>
      <c r="E50" s="176" t="s">
        <v>1753</v>
      </c>
      <c r="F50" s="178">
        <v>2</v>
      </c>
      <c r="G50" s="180" t="s">
        <v>1833</v>
      </c>
      <c r="H50" s="176" t="s">
        <v>1438</v>
      </c>
      <c r="I50" s="176" t="s">
        <v>1430</v>
      </c>
      <c r="J50" s="178"/>
      <c r="K50" s="178">
        <v>40</v>
      </c>
      <c r="L50" s="179" t="s">
        <v>1563</v>
      </c>
      <c r="M50" s="176"/>
      <c r="N50" s="177" t="s">
        <v>1551</v>
      </c>
    </row>
    <row r="51" spans="2:14" ht="25.5" x14ac:dyDescent="0.25">
      <c r="B51" s="176" t="s">
        <v>567</v>
      </c>
      <c r="C51" s="178">
        <v>9</v>
      </c>
      <c r="D51" s="176" t="s">
        <v>1542</v>
      </c>
      <c r="E51" s="176" t="s">
        <v>1753</v>
      </c>
      <c r="F51" s="178">
        <v>1</v>
      </c>
      <c r="G51" s="175" t="s">
        <v>1834</v>
      </c>
      <c r="H51" s="176" t="s">
        <v>1432</v>
      </c>
      <c r="I51" s="177" t="s">
        <v>1791</v>
      </c>
      <c r="J51" s="178"/>
      <c r="K51" s="178">
        <v>40</v>
      </c>
      <c r="L51" s="179" t="s">
        <v>1525</v>
      </c>
      <c r="M51" s="176" t="s">
        <v>1556</v>
      </c>
      <c r="N51" s="177" t="s">
        <v>1552</v>
      </c>
    </row>
    <row r="52" spans="2:14" ht="38.25" x14ac:dyDescent="0.25">
      <c r="B52" s="176" t="s">
        <v>567</v>
      </c>
      <c r="C52" s="178">
        <v>10</v>
      </c>
      <c r="D52" s="176" t="s">
        <v>1543</v>
      </c>
      <c r="E52" s="176" t="s">
        <v>1753</v>
      </c>
      <c r="F52" s="178">
        <v>12</v>
      </c>
      <c r="G52" s="180" t="s">
        <v>1835</v>
      </c>
      <c r="H52" s="177" t="s">
        <v>1790</v>
      </c>
      <c r="I52" s="176" t="s">
        <v>1430</v>
      </c>
      <c r="J52" s="178"/>
      <c r="K52" s="178">
        <v>60</v>
      </c>
      <c r="L52" s="181" t="s">
        <v>1779</v>
      </c>
      <c r="M52" s="176" t="s">
        <v>1557</v>
      </c>
      <c r="N52" s="177" t="s">
        <v>1553</v>
      </c>
    </row>
    <row r="53" spans="2:14" ht="25.5" x14ac:dyDescent="0.25">
      <c r="B53" s="189" t="s">
        <v>1565</v>
      </c>
      <c r="C53" s="185">
        <v>1</v>
      </c>
      <c r="D53" s="189" t="s">
        <v>2020</v>
      </c>
      <c r="E53" s="183" t="s">
        <v>1755</v>
      </c>
      <c r="F53" s="185">
        <v>8</v>
      </c>
      <c r="G53" s="182" t="s">
        <v>1836</v>
      </c>
      <c r="H53" s="183" t="s">
        <v>1439</v>
      </c>
      <c r="I53" s="188" t="s">
        <v>1430</v>
      </c>
      <c r="J53" s="190" t="s">
        <v>635</v>
      </c>
      <c r="K53" s="186">
        <v>10</v>
      </c>
      <c r="L53" s="189" t="s">
        <v>1573</v>
      </c>
      <c r="M53" s="188" t="s">
        <v>823</v>
      </c>
      <c r="N53" s="187" t="s">
        <v>1572</v>
      </c>
    </row>
    <row r="54" spans="2:14" x14ac:dyDescent="0.25">
      <c r="B54" s="189" t="s">
        <v>1565</v>
      </c>
      <c r="C54" s="185">
        <v>2</v>
      </c>
      <c r="D54" s="189" t="s">
        <v>1566</v>
      </c>
      <c r="E54" s="183" t="s">
        <v>576</v>
      </c>
      <c r="F54" s="185">
        <v>47</v>
      </c>
      <c r="G54" s="188" t="s">
        <v>1851</v>
      </c>
      <c r="H54" s="183" t="s">
        <v>1438</v>
      </c>
      <c r="I54" s="188" t="s">
        <v>1430</v>
      </c>
      <c r="J54" s="185"/>
      <c r="K54" s="186">
        <v>8</v>
      </c>
      <c r="L54" s="189" t="s">
        <v>1575</v>
      </c>
      <c r="M54" s="188" t="s">
        <v>823</v>
      </c>
      <c r="N54" s="187" t="s">
        <v>1574</v>
      </c>
    </row>
    <row r="55" spans="2:14" ht="25.5" x14ac:dyDescent="0.25">
      <c r="B55" s="189" t="s">
        <v>1565</v>
      </c>
      <c r="C55" s="185">
        <v>3</v>
      </c>
      <c r="D55" s="189" t="s">
        <v>1567</v>
      </c>
      <c r="E55" s="183" t="s">
        <v>1754</v>
      </c>
      <c r="F55" s="185">
        <v>3</v>
      </c>
      <c r="G55" s="182" t="s">
        <v>1837</v>
      </c>
      <c r="H55" s="183" t="s">
        <v>1432</v>
      </c>
      <c r="I55" s="184" t="s">
        <v>1782</v>
      </c>
      <c r="J55" s="185"/>
      <c r="K55" s="186">
        <v>14</v>
      </c>
      <c r="L55" s="187" t="s">
        <v>1757</v>
      </c>
      <c r="M55" s="188" t="s">
        <v>823</v>
      </c>
      <c r="N55" s="187" t="s">
        <v>1576</v>
      </c>
    </row>
    <row r="56" spans="2:14" ht="25.5" x14ac:dyDescent="0.25">
      <c r="B56" s="189" t="s">
        <v>1565</v>
      </c>
      <c r="C56" s="185">
        <v>4</v>
      </c>
      <c r="D56" s="189" t="s">
        <v>1568</v>
      </c>
      <c r="E56" s="183" t="s">
        <v>1753</v>
      </c>
      <c r="F56" s="185">
        <v>4</v>
      </c>
      <c r="G56" s="188" t="s">
        <v>1845</v>
      </c>
      <c r="H56" s="184" t="s">
        <v>1790</v>
      </c>
      <c r="I56" s="188" t="s">
        <v>1430</v>
      </c>
      <c r="J56" s="185"/>
      <c r="K56" s="186">
        <v>10</v>
      </c>
      <c r="L56" s="187" t="s">
        <v>2160</v>
      </c>
      <c r="M56" s="188" t="s">
        <v>823</v>
      </c>
      <c r="N56" s="187" t="s">
        <v>1577</v>
      </c>
    </row>
    <row r="57" spans="2:14" ht="25.5" x14ac:dyDescent="0.25">
      <c r="B57" s="189" t="s">
        <v>1565</v>
      </c>
      <c r="C57" s="185">
        <v>5</v>
      </c>
      <c r="D57" s="189" t="s">
        <v>1569</v>
      </c>
      <c r="E57" s="183" t="s">
        <v>1755</v>
      </c>
      <c r="F57" s="185">
        <v>12</v>
      </c>
      <c r="G57" s="182" t="s">
        <v>1874</v>
      </c>
      <c r="H57" s="182" t="s">
        <v>1772</v>
      </c>
      <c r="I57" s="188" t="s">
        <v>1430</v>
      </c>
      <c r="J57" s="185" t="s">
        <v>635</v>
      </c>
      <c r="K57" s="186">
        <v>30</v>
      </c>
      <c r="L57" s="189" t="s">
        <v>1579</v>
      </c>
      <c r="M57" s="188" t="s">
        <v>823</v>
      </c>
      <c r="N57" s="187" t="s">
        <v>1578</v>
      </c>
    </row>
    <row r="58" spans="2:14" ht="38.25" x14ac:dyDescent="0.25">
      <c r="B58" s="189" t="s">
        <v>1565</v>
      </c>
      <c r="C58" s="185">
        <v>6</v>
      </c>
      <c r="D58" s="189" t="s">
        <v>1570</v>
      </c>
      <c r="E58" s="183" t="s">
        <v>1756</v>
      </c>
      <c r="F58" s="185">
        <v>1</v>
      </c>
      <c r="G58" s="182" t="s">
        <v>1848</v>
      </c>
      <c r="H58" s="183" t="s">
        <v>1439</v>
      </c>
      <c r="I58" s="184" t="s">
        <v>1787</v>
      </c>
      <c r="J58" s="185" t="s">
        <v>1844</v>
      </c>
      <c r="K58" s="186">
        <v>25</v>
      </c>
      <c r="L58" s="187" t="s">
        <v>1581</v>
      </c>
      <c r="M58" s="188" t="s">
        <v>823</v>
      </c>
      <c r="N58" s="187" t="s">
        <v>1580</v>
      </c>
    </row>
    <row r="59" spans="2:14" ht="25.5" x14ac:dyDescent="0.25">
      <c r="B59" s="189" t="s">
        <v>1565</v>
      </c>
      <c r="C59" s="185">
        <v>7</v>
      </c>
      <c r="D59" s="189" t="s">
        <v>2021</v>
      </c>
      <c r="E59" s="183" t="s">
        <v>576</v>
      </c>
      <c r="F59" s="185">
        <v>49</v>
      </c>
      <c r="G59" s="188" t="s">
        <v>2092</v>
      </c>
      <c r="H59" s="183" t="s">
        <v>1439</v>
      </c>
      <c r="I59" s="182" t="s">
        <v>1795</v>
      </c>
      <c r="J59" s="185" t="s">
        <v>636</v>
      </c>
      <c r="K59" s="186">
        <v>8</v>
      </c>
      <c r="L59" s="189" t="s">
        <v>1765</v>
      </c>
      <c r="M59" s="188" t="s">
        <v>823</v>
      </c>
      <c r="N59" s="187" t="s">
        <v>1583</v>
      </c>
    </row>
    <row r="60" spans="2:14" ht="25.5" x14ac:dyDescent="0.25">
      <c r="B60" s="189" t="s">
        <v>1565</v>
      </c>
      <c r="C60" s="185">
        <v>8</v>
      </c>
      <c r="D60" s="189" t="s">
        <v>1571</v>
      </c>
      <c r="E60" s="183" t="s">
        <v>1756</v>
      </c>
      <c r="F60" s="185">
        <v>8</v>
      </c>
      <c r="G60" s="182" t="s">
        <v>2088</v>
      </c>
      <c r="H60" s="183" t="s">
        <v>1432</v>
      </c>
      <c r="I60" s="188" t="s">
        <v>1582</v>
      </c>
      <c r="J60" s="185" t="s">
        <v>635</v>
      </c>
      <c r="K60" s="186">
        <v>30</v>
      </c>
      <c r="L60" s="189" t="s">
        <v>1585</v>
      </c>
      <c r="M60" s="188" t="s">
        <v>823</v>
      </c>
      <c r="N60" s="187" t="s">
        <v>1584</v>
      </c>
    </row>
    <row r="61" spans="2:14" ht="25.5" x14ac:dyDescent="0.25">
      <c r="B61" s="189" t="s">
        <v>1565</v>
      </c>
      <c r="C61" s="185">
        <v>9</v>
      </c>
      <c r="D61" s="189" t="s">
        <v>1586</v>
      </c>
      <c r="E61" s="183" t="s">
        <v>576</v>
      </c>
      <c r="F61" s="185">
        <v>4</v>
      </c>
      <c r="G61" s="188" t="s">
        <v>1847</v>
      </c>
      <c r="H61" s="183" t="s">
        <v>1438</v>
      </c>
      <c r="I61" s="184" t="s">
        <v>1782</v>
      </c>
      <c r="J61" s="185" t="s">
        <v>636</v>
      </c>
      <c r="K61" s="186">
        <v>40</v>
      </c>
      <c r="L61" s="189" t="s">
        <v>1451</v>
      </c>
      <c r="M61" s="188" t="s">
        <v>823</v>
      </c>
      <c r="N61" s="187" t="s">
        <v>1587</v>
      </c>
    </row>
    <row r="62" spans="2:14" ht="25.5" x14ac:dyDescent="0.25">
      <c r="B62" s="189" t="s">
        <v>1565</v>
      </c>
      <c r="C62" s="185">
        <v>10</v>
      </c>
      <c r="D62" s="189" t="s">
        <v>1588</v>
      </c>
      <c r="E62" s="183" t="s">
        <v>1755</v>
      </c>
      <c r="F62" s="185">
        <v>2</v>
      </c>
      <c r="G62" s="182" t="s">
        <v>2017</v>
      </c>
      <c r="H62" s="183" t="s">
        <v>1439</v>
      </c>
      <c r="I62" s="188" t="s">
        <v>1430</v>
      </c>
      <c r="J62" s="185" t="s">
        <v>635</v>
      </c>
      <c r="K62" s="186">
        <v>65</v>
      </c>
      <c r="L62" s="189" t="s">
        <v>2094</v>
      </c>
      <c r="M62" s="188" t="s">
        <v>2167</v>
      </c>
      <c r="N62" s="187" t="s">
        <v>1589</v>
      </c>
    </row>
    <row r="63" spans="2:14" ht="51" x14ac:dyDescent="0.25">
      <c r="B63" s="197" t="s">
        <v>1590</v>
      </c>
      <c r="C63" s="193">
        <v>1</v>
      </c>
      <c r="D63" s="197" t="s">
        <v>1591</v>
      </c>
      <c r="E63" s="192" t="s">
        <v>1754</v>
      </c>
      <c r="F63" s="193">
        <v>1</v>
      </c>
      <c r="G63" s="191" t="s">
        <v>1849</v>
      </c>
      <c r="H63" s="192" t="s">
        <v>1432</v>
      </c>
      <c r="I63" s="191" t="s">
        <v>1782</v>
      </c>
      <c r="J63" s="193" t="s">
        <v>1771</v>
      </c>
      <c r="K63" s="194">
        <v>8</v>
      </c>
      <c r="L63" s="195" t="s">
        <v>1758</v>
      </c>
      <c r="M63" s="196" t="s">
        <v>823</v>
      </c>
      <c r="N63" s="195" t="s">
        <v>1592</v>
      </c>
    </row>
    <row r="64" spans="2:14" ht="25.5" x14ac:dyDescent="0.25">
      <c r="B64" s="197" t="s">
        <v>1590</v>
      </c>
      <c r="C64" s="193">
        <v>2</v>
      </c>
      <c r="D64" s="197" t="s">
        <v>1593</v>
      </c>
      <c r="E64" s="192" t="s">
        <v>1756</v>
      </c>
      <c r="F64" s="193">
        <v>17</v>
      </c>
      <c r="G64" s="196" t="s">
        <v>1862</v>
      </c>
      <c r="H64" s="198" t="s">
        <v>1790</v>
      </c>
      <c r="I64" s="196" t="s">
        <v>1430</v>
      </c>
      <c r="J64" s="193" t="s">
        <v>638</v>
      </c>
      <c r="K64" s="194">
        <v>6</v>
      </c>
      <c r="L64" s="197" t="s">
        <v>1476</v>
      </c>
      <c r="M64" s="196" t="s">
        <v>1555</v>
      </c>
      <c r="N64" s="195" t="s">
        <v>1594</v>
      </c>
    </row>
    <row r="65" spans="2:14" x14ac:dyDescent="0.25">
      <c r="B65" s="197" t="s">
        <v>1590</v>
      </c>
      <c r="C65" s="193">
        <v>3</v>
      </c>
      <c r="D65" s="197" t="s">
        <v>1595</v>
      </c>
      <c r="E65" s="192" t="s">
        <v>576</v>
      </c>
      <c r="F65" s="193">
        <v>46</v>
      </c>
      <c r="G65" s="196" t="s">
        <v>1850</v>
      </c>
      <c r="H65" s="192" t="s">
        <v>1438</v>
      </c>
      <c r="I65" s="196" t="s">
        <v>1430</v>
      </c>
      <c r="J65" s="193" t="s">
        <v>636</v>
      </c>
      <c r="K65" s="194">
        <v>5</v>
      </c>
      <c r="L65" s="197" t="s">
        <v>1597</v>
      </c>
      <c r="M65" s="196" t="s">
        <v>823</v>
      </c>
      <c r="N65" s="195" t="s">
        <v>1596</v>
      </c>
    </row>
    <row r="66" spans="2:14" ht="25.5" x14ac:dyDescent="0.25">
      <c r="B66" s="197" t="s">
        <v>1590</v>
      </c>
      <c r="C66" s="193">
        <v>4</v>
      </c>
      <c r="D66" s="197" t="s">
        <v>1598</v>
      </c>
      <c r="E66" s="192" t="s">
        <v>1756</v>
      </c>
      <c r="F66" s="193">
        <v>16</v>
      </c>
      <c r="G66" s="196" t="s">
        <v>1863</v>
      </c>
      <c r="H66" s="198" t="s">
        <v>1790</v>
      </c>
      <c r="I66" s="196" t="s">
        <v>1430</v>
      </c>
      <c r="J66" s="193" t="s">
        <v>638</v>
      </c>
      <c r="K66" s="194">
        <v>8</v>
      </c>
      <c r="L66" s="197" t="s">
        <v>1476</v>
      </c>
      <c r="M66" s="196" t="s">
        <v>1555</v>
      </c>
      <c r="N66" s="195" t="s">
        <v>1599</v>
      </c>
    </row>
    <row r="67" spans="2:14" ht="25.5" x14ac:dyDescent="0.25">
      <c r="B67" s="197" t="s">
        <v>1590</v>
      </c>
      <c r="C67" s="193">
        <v>5</v>
      </c>
      <c r="D67" s="197" t="s">
        <v>1600</v>
      </c>
      <c r="E67" s="192" t="s">
        <v>1440</v>
      </c>
      <c r="F67" s="193">
        <v>22</v>
      </c>
      <c r="G67" s="191" t="s">
        <v>1846</v>
      </c>
      <c r="H67" s="192" t="s">
        <v>1437</v>
      </c>
      <c r="I67" s="198" t="s">
        <v>1791</v>
      </c>
      <c r="J67" s="193"/>
      <c r="K67" s="194">
        <v>14</v>
      </c>
      <c r="L67" s="195" t="s">
        <v>1764</v>
      </c>
      <c r="M67" s="191" t="s">
        <v>2156</v>
      </c>
      <c r="N67" s="195" t="s">
        <v>1601</v>
      </c>
    </row>
    <row r="68" spans="2:14" ht="25.5" x14ac:dyDescent="0.25">
      <c r="B68" s="197" t="s">
        <v>1590</v>
      </c>
      <c r="C68" s="193">
        <v>6</v>
      </c>
      <c r="D68" s="197" t="s">
        <v>1602</v>
      </c>
      <c r="E68" s="192" t="s">
        <v>1440</v>
      </c>
      <c r="F68" s="193">
        <v>24</v>
      </c>
      <c r="G68" s="196" t="s">
        <v>1853</v>
      </c>
      <c r="H68" s="192" t="s">
        <v>1437</v>
      </c>
      <c r="I68" s="198" t="s">
        <v>1791</v>
      </c>
      <c r="J68" s="193"/>
      <c r="K68" s="194">
        <v>20</v>
      </c>
      <c r="L68" s="197" t="s">
        <v>1525</v>
      </c>
      <c r="M68" s="191" t="s">
        <v>2157</v>
      </c>
      <c r="N68" s="195" t="s">
        <v>1603</v>
      </c>
    </row>
    <row r="69" spans="2:14" ht="25.5" x14ac:dyDescent="0.25">
      <c r="B69" s="197" t="s">
        <v>1590</v>
      </c>
      <c r="C69" s="193">
        <v>7</v>
      </c>
      <c r="D69" s="197" t="s">
        <v>1604</v>
      </c>
      <c r="E69" s="192" t="s">
        <v>576</v>
      </c>
      <c r="F69" s="193"/>
      <c r="G69" s="196" t="s">
        <v>1854</v>
      </c>
      <c r="H69" s="192" t="s">
        <v>1432</v>
      </c>
      <c r="I69" s="198" t="s">
        <v>1782</v>
      </c>
      <c r="J69" s="193"/>
      <c r="K69" s="194">
        <v>30</v>
      </c>
      <c r="L69" s="197" t="s">
        <v>1451</v>
      </c>
      <c r="M69" s="196" t="s">
        <v>823</v>
      </c>
      <c r="N69" s="195" t="s">
        <v>1605</v>
      </c>
    </row>
    <row r="70" spans="2:14" ht="25.5" x14ac:dyDescent="0.25">
      <c r="B70" s="197" t="s">
        <v>1590</v>
      </c>
      <c r="C70" s="193">
        <v>8</v>
      </c>
      <c r="D70" s="197" t="s">
        <v>1606</v>
      </c>
      <c r="E70" s="192" t="s">
        <v>1440</v>
      </c>
      <c r="F70" s="193">
        <v>12</v>
      </c>
      <c r="G70" s="191" t="s">
        <v>1796</v>
      </c>
      <c r="H70" s="192" t="s">
        <v>1437</v>
      </c>
      <c r="I70" s="196" t="s">
        <v>1430</v>
      </c>
      <c r="J70" s="193"/>
      <c r="K70" s="194">
        <v>30</v>
      </c>
      <c r="L70" s="197" t="s">
        <v>1529</v>
      </c>
      <c r="M70" s="196" t="s">
        <v>823</v>
      </c>
      <c r="N70" s="195" t="s">
        <v>1607</v>
      </c>
    </row>
    <row r="71" spans="2:14" ht="25.5" x14ac:dyDescent="0.25">
      <c r="B71" s="197" t="s">
        <v>1590</v>
      </c>
      <c r="C71" s="193">
        <v>9</v>
      </c>
      <c r="D71" s="197" t="s">
        <v>1608</v>
      </c>
      <c r="E71" s="192" t="s">
        <v>1756</v>
      </c>
      <c r="F71" s="193">
        <v>4</v>
      </c>
      <c r="G71" s="191" t="s">
        <v>1871</v>
      </c>
      <c r="H71" s="192" t="s">
        <v>1439</v>
      </c>
      <c r="I71" s="196" t="s">
        <v>1430</v>
      </c>
      <c r="J71" s="193"/>
      <c r="K71" s="194">
        <v>50</v>
      </c>
      <c r="L71" s="197" t="s">
        <v>1610</v>
      </c>
      <c r="M71" s="196" t="s">
        <v>1533</v>
      </c>
      <c r="N71" s="195" t="s">
        <v>1609</v>
      </c>
    </row>
    <row r="72" spans="2:14" ht="38.25" x14ac:dyDescent="0.25">
      <c r="B72" s="197" t="s">
        <v>1590</v>
      </c>
      <c r="C72" s="193">
        <v>10</v>
      </c>
      <c r="D72" s="197" t="s">
        <v>1611</v>
      </c>
      <c r="E72" s="192" t="s">
        <v>576</v>
      </c>
      <c r="F72" s="193"/>
      <c r="G72" s="191" t="s">
        <v>1866</v>
      </c>
      <c r="H72" s="192" t="s">
        <v>1439</v>
      </c>
      <c r="I72" s="196" t="s">
        <v>1430</v>
      </c>
      <c r="J72" s="193"/>
      <c r="K72" s="194">
        <v>70</v>
      </c>
      <c r="L72" s="195" t="s">
        <v>1613</v>
      </c>
      <c r="M72" s="191" t="s">
        <v>2158</v>
      </c>
      <c r="N72" s="195" t="s">
        <v>1612</v>
      </c>
    </row>
    <row r="73" spans="2:14" ht="25.5" x14ac:dyDescent="0.25">
      <c r="B73" s="206" t="s">
        <v>1614</v>
      </c>
      <c r="C73" s="202">
        <v>1</v>
      </c>
      <c r="D73" s="206" t="s">
        <v>1615</v>
      </c>
      <c r="E73" s="200" t="s">
        <v>1440</v>
      </c>
      <c r="F73" s="202">
        <v>16</v>
      </c>
      <c r="G73" s="199" t="s">
        <v>1797</v>
      </c>
      <c r="H73" s="200" t="s">
        <v>1437</v>
      </c>
      <c r="I73" s="205" t="s">
        <v>1430</v>
      </c>
      <c r="J73" s="202"/>
      <c r="K73" s="203">
        <v>10</v>
      </c>
      <c r="L73" s="206" t="s">
        <v>1529</v>
      </c>
      <c r="M73" s="205" t="s">
        <v>823</v>
      </c>
      <c r="N73" s="204" t="s">
        <v>1616</v>
      </c>
    </row>
    <row r="74" spans="2:14" ht="25.5" x14ac:dyDescent="0.25">
      <c r="B74" s="206" t="s">
        <v>1614</v>
      </c>
      <c r="C74" s="202">
        <v>2</v>
      </c>
      <c r="D74" s="206" t="s">
        <v>1617</v>
      </c>
      <c r="E74" s="200" t="s">
        <v>1753</v>
      </c>
      <c r="F74" s="202">
        <v>9</v>
      </c>
      <c r="G74" s="199" t="s">
        <v>1855</v>
      </c>
      <c r="H74" s="200" t="s">
        <v>1439</v>
      </c>
      <c r="I74" s="205" t="s">
        <v>1430</v>
      </c>
      <c r="J74" s="202"/>
      <c r="K74" s="203">
        <v>12</v>
      </c>
      <c r="L74" s="206" t="s">
        <v>1619</v>
      </c>
      <c r="M74" s="205" t="s">
        <v>823</v>
      </c>
      <c r="N74" s="204" t="s">
        <v>1618</v>
      </c>
    </row>
    <row r="75" spans="2:14" ht="25.5" x14ac:dyDescent="0.25">
      <c r="B75" s="206" t="s">
        <v>1614</v>
      </c>
      <c r="C75" s="202">
        <v>3</v>
      </c>
      <c r="D75" s="206" t="s">
        <v>1620</v>
      </c>
      <c r="E75" s="200" t="s">
        <v>1756</v>
      </c>
      <c r="F75" s="202">
        <v>2</v>
      </c>
      <c r="G75" s="199" t="s">
        <v>1856</v>
      </c>
      <c r="H75" s="200" t="s">
        <v>1439</v>
      </c>
      <c r="I75" s="201" t="s">
        <v>1787</v>
      </c>
      <c r="J75" s="202"/>
      <c r="K75" s="203">
        <v>8</v>
      </c>
      <c r="L75" s="204" t="s">
        <v>1622</v>
      </c>
      <c r="M75" s="205" t="s">
        <v>823</v>
      </c>
      <c r="N75" s="204" t="s">
        <v>1621</v>
      </c>
    </row>
    <row r="76" spans="2:14" ht="25.5" x14ac:dyDescent="0.25">
      <c r="B76" s="206" t="s">
        <v>1614</v>
      </c>
      <c r="C76" s="202">
        <v>4</v>
      </c>
      <c r="D76" s="206" t="s">
        <v>1623</v>
      </c>
      <c r="E76" s="200" t="s">
        <v>1754</v>
      </c>
      <c r="F76" s="202">
        <v>11</v>
      </c>
      <c r="G76" s="199" t="s">
        <v>1857</v>
      </c>
      <c r="H76" s="200" t="s">
        <v>1432</v>
      </c>
      <c r="I76" s="201" t="s">
        <v>1782</v>
      </c>
      <c r="J76" s="202"/>
      <c r="K76" s="203">
        <v>8</v>
      </c>
      <c r="L76" s="204" t="s">
        <v>1759</v>
      </c>
      <c r="M76" s="205" t="s">
        <v>823</v>
      </c>
      <c r="N76" s="204" t="s">
        <v>1624</v>
      </c>
    </row>
    <row r="77" spans="2:14" ht="25.5" x14ac:dyDescent="0.25">
      <c r="B77" s="206" t="s">
        <v>1614</v>
      </c>
      <c r="C77" s="202">
        <v>5</v>
      </c>
      <c r="D77" s="206" t="s">
        <v>1625</v>
      </c>
      <c r="E77" s="200" t="s">
        <v>1440</v>
      </c>
      <c r="F77" s="202">
        <v>5</v>
      </c>
      <c r="G77" s="199" t="s">
        <v>1798</v>
      </c>
      <c r="H77" s="200" t="s">
        <v>1437</v>
      </c>
      <c r="I77" s="205" t="s">
        <v>1430</v>
      </c>
      <c r="J77" s="202"/>
      <c r="K77" s="203">
        <v>20</v>
      </c>
      <c r="L77" s="206" t="s">
        <v>1529</v>
      </c>
      <c r="M77" s="205" t="s">
        <v>823</v>
      </c>
      <c r="N77" s="204" t="s">
        <v>1626</v>
      </c>
    </row>
    <row r="78" spans="2:14" ht="25.5" x14ac:dyDescent="0.25">
      <c r="B78" s="206" t="s">
        <v>1614</v>
      </c>
      <c r="C78" s="202">
        <v>6</v>
      </c>
      <c r="D78" s="206" t="s">
        <v>1627</v>
      </c>
      <c r="E78" s="200" t="s">
        <v>576</v>
      </c>
      <c r="F78" s="202">
        <v>49</v>
      </c>
      <c r="G78" s="205" t="s">
        <v>2093</v>
      </c>
      <c r="H78" s="200" t="s">
        <v>1439</v>
      </c>
      <c r="I78" s="199" t="s">
        <v>1795</v>
      </c>
      <c r="J78" s="202"/>
      <c r="K78" s="203">
        <v>8</v>
      </c>
      <c r="L78" s="206" t="s">
        <v>1765</v>
      </c>
      <c r="M78" s="205" t="s">
        <v>823</v>
      </c>
      <c r="N78" s="204" t="s">
        <v>1628</v>
      </c>
    </row>
    <row r="79" spans="2:14" ht="25.5" x14ac:dyDescent="0.25">
      <c r="B79" s="206" t="s">
        <v>1614</v>
      </c>
      <c r="C79" s="202">
        <v>7</v>
      </c>
      <c r="D79" s="206" t="s">
        <v>1629</v>
      </c>
      <c r="E79" s="200" t="s">
        <v>1755</v>
      </c>
      <c r="F79" s="202">
        <v>3</v>
      </c>
      <c r="G79" s="199" t="s">
        <v>1858</v>
      </c>
      <c r="H79" s="200" t="s">
        <v>1439</v>
      </c>
      <c r="I79" s="205" t="s">
        <v>1430</v>
      </c>
      <c r="J79" s="202" t="s">
        <v>798</v>
      </c>
      <c r="K79" s="203">
        <v>35</v>
      </c>
      <c r="L79" s="206" t="s">
        <v>1631</v>
      </c>
      <c r="M79" s="205" t="s">
        <v>2169</v>
      </c>
      <c r="N79" s="204" t="s">
        <v>1630</v>
      </c>
    </row>
    <row r="80" spans="2:14" ht="25.5" x14ac:dyDescent="0.25">
      <c r="B80" s="206" t="s">
        <v>1614</v>
      </c>
      <c r="C80" s="202">
        <v>8</v>
      </c>
      <c r="D80" s="206" t="s">
        <v>1632</v>
      </c>
      <c r="E80" s="200" t="s">
        <v>1440</v>
      </c>
      <c r="F80" s="202">
        <v>10</v>
      </c>
      <c r="G80" s="199" t="s">
        <v>1799</v>
      </c>
      <c r="H80" s="200" t="s">
        <v>1437</v>
      </c>
      <c r="I80" s="205" t="s">
        <v>1430</v>
      </c>
      <c r="J80" s="202"/>
      <c r="K80" s="203">
        <v>40</v>
      </c>
      <c r="L80" s="206" t="s">
        <v>1529</v>
      </c>
      <c r="M80" s="205" t="s">
        <v>823</v>
      </c>
      <c r="N80" s="204" t="s">
        <v>1633</v>
      </c>
    </row>
    <row r="81" spans="2:14" x14ac:dyDescent="0.25">
      <c r="B81" s="206" t="s">
        <v>1614</v>
      </c>
      <c r="C81" s="202">
        <v>9</v>
      </c>
      <c r="D81" s="206" t="s">
        <v>1634</v>
      </c>
      <c r="E81" s="200" t="s">
        <v>576</v>
      </c>
      <c r="F81" s="202">
        <v>45</v>
      </c>
      <c r="G81" s="205" t="s">
        <v>1852</v>
      </c>
      <c r="H81" s="200" t="s">
        <v>1438</v>
      </c>
      <c r="I81" s="205" t="s">
        <v>1430</v>
      </c>
      <c r="J81" s="202"/>
      <c r="K81" s="203">
        <v>25</v>
      </c>
      <c r="L81" s="206" t="s">
        <v>1597</v>
      </c>
      <c r="M81" s="205" t="s">
        <v>823</v>
      </c>
      <c r="N81" s="204" t="s">
        <v>1635</v>
      </c>
    </row>
    <row r="82" spans="2:14" ht="25.5" x14ac:dyDescent="0.25">
      <c r="B82" s="206" t="s">
        <v>1614</v>
      </c>
      <c r="C82" s="202">
        <v>10</v>
      </c>
      <c r="D82" s="206" t="s">
        <v>1636</v>
      </c>
      <c r="E82" s="200" t="s">
        <v>1440</v>
      </c>
      <c r="F82" s="202">
        <v>3</v>
      </c>
      <c r="G82" s="199" t="s">
        <v>1800</v>
      </c>
      <c r="H82" s="200" t="s">
        <v>1437</v>
      </c>
      <c r="I82" s="205" t="s">
        <v>1430</v>
      </c>
      <c r="J82" s="202"/>
      <c r="K82" s="203">
        <v>50</v>
      </c>
      <c r="L82" s="206" t="s">
        <v>1638</v>
      </c>
      <c r="M82" s="205" t="s">
        <v>823</v>
      </c>
      <c r="N82" s="204" t="s">
        <v>1637</v>
      </c>
    </row>
    <row r="83" spans="2:14" ht="25.5" x14ac:dyDescent="0.25">
      <c r="B83" s="213" t="s">
        <v>549</v>
      </c>
      <c r="C83" s="210">
        <v>1</v>
      </c>
      <c r="D83" s="213" t="s">
        <v>1639</v>
      </c>
      <c r="E83" s="208" t="s">
        <v>1440</v>
      </c>
      <c r="F83" s="210">
        <v>17</v>
      </c>
      <c r="G83" s="207" t="s">
        <v>1859</v>
      </c>
      <c r="H83" s="208" t="s">
        <v>1437</v>
      </c>
      <c r="I83" s="209" t="s">
        <v>1430</v>
      </c>
      <c r="J83" s="210"/>
      <c r="K83" s="211">
        <v>8</v>
      </c>
      <c r="L83" s="212" t="s">
        <v>1641</v>
      </c>
      <c r="M83" s="209" t="s">
        <v>823</v>
      </c>
      <c r="N83" s="212" t="s">
        <v>1640</v>
      </c>
    </row>
    <row r="84" spans="2:14" ht="25.5" x14ac:dyDescent="0.25">
      <c r="B84" s="213" t="s">
        <v>549</v>
      </c>
      <c r="C84" s="210">
        <v>2</v>
      </c>
      <c r="D84" s="213" t="s">
        <v>1642</v>
      </c>
      <c r="E84" s="208" t="s">
        <v>1440</v>
      </c>
      <c r="F84" s="210">
        <v>18</v>
      </c>
      <c r="G84" s="207" t="s">
        <v>1860</v>
      </c>
      <c r="H84" s="208" t="s">
        <v>1437</v>
      </c>
      <c r="I84" s="209" t="s">
        <v>1430</v>
      </c>
      <c r="J84" s="210"/>
      <c r="K84" s="211">
        <v>8</v>
      </c>
      <c r="L84" s="212" t="s">
        <v>1644</v>
      </c>
      <c r="M84" s="209" t="s">
        <v>823</v>
      </c>
      <c r="N84" s="212" t="s">
        <v>1643</v>
      </c>
    </row>
    <row r="85" spans="2:14" ht="25.5" x14ac:dyDescent="0.25">
      <c r="B85" s="213" t="s">
        <v>549</v>
      </c>
      <c r="C85" s="210">
        <v>3</v>
      </c>
      <c r="D85" s="213" t="s">
        <v>1645</v>
      </c>
      <c r="E85" s="208" t="s">
        <v>576</v>
      </c>
      <c r="F85" s="210"/>
      <c r="G85" s="207" t="s">
        <v>1864</v>
      </c>
      <c r="H85" s="208" t="s">
        <v>1439</v>
      </c>
      <c r="I85" s="214" t="s">
        <v>1789</v>
      </c>
      <c r="J85" s="210"/>
      <c r="K85" s="211">
        <v>8</v>
      </c>
      <c r="L85" s="213" t="s">
        <v>1451</v>
      </c>
      <c r="M85" s="209" t="s">
        <v>1647</v>
      </c>
      <c r="N85" s="212" t="s">
        <v>1646</v>
      </c>
    </row>
    <row r="86" spans="2:14" ht="25.5" x14ac:dyDescent="0.25">
      <c r="B86" s="213" t="s">
        <v>549</v>
      </c>
      <c r="C86" s="210">
        <v>4</v>
      </c>
      <c r="D86" s="213" t="s">
        <v>1648</v>
      </c>
      <c r="E86" s="208" t="s">
        <v>1440</v>
      </c>
      <c r="F86" s="210">
        <v>14</v>
      </c>
      <c r="G86" s="207" t="s">
        <v>1801</v>
      </c>
      <c r="H86" s="208" t="s">
        <v>1437</v>
      </c>
      <c r="I86" s="209" t="s">
        <v>1430</v>
      </c>
      <c r="J86" s="210"/>
      <c r="K86" s="211">
        <v>15</v>
      </c>
      <c r="L86" s="213" t="s">
        <v>1529</v>
      </c>
      <c r="M86" s="209" t="s">
        <v>823</v>
      </c>
      <c r="N86" s="212" t="s">
        <v>1649</v>
      </c>
    </row>
    <row r="87" spans="2:14" ht="38.25" x14ac:dyDescent="0.25">
      <c r="B87" s="213" t="s">
        <v>549</v>
      </c>
      <c r="C87" s="210">
        <v>5</v>
      </c>
      <c r="D87" s="213" t="s">
        <v>791</v>
      </c>
      <c r="E87" s="208" t="s">
        <v>1756</v>
      </c>
      <c r="F87" s="210">
        <v>12</v>
      </c>
      <c r="G87" s="207" t="s">
        <v>1867</v>
      </c>
      <c r="H87" s="214" t="s">
        <v>1790</v>
      </c>
      <c r="I87" s="214" t="s">
        <v>1782</v>
      </c>
      <c r="J87" s="210"/>
      <c r="K87" s="211">
        <v>30</v>
      </c>
      <c r="L87" s="212" t="s">
        <v>1760</v>
      </c>
      <c r="M87" s="209" t="s">
        <v>1533</v>
      </c>
      <c r="N87" s="212" t="s">
        <v>1650</v>
      </c>
    </row>
    <row r="88" spans="2:14" x14ac:dyDescent="0.25">
      <c r="B88" s="213" t="s">
        <v>549</v>
      </c>
      <c r="C88" s="210">
        <v>6</v>
      </c>
      <c r="D88" s="213" t="s">
        <v>1651</v>
      </c>
      <c r="E88" s="208" t="s">
        <v>576</v>
      </c>
      <c r="F88" s="210">
        <v>48</v>
      </c>
      <c r="G88" s="209" t="s">
        <v>1775</v>
      </c>
      <c r="H88" s="208" t="s">
        <v>1438</v>
      </c>
      <c r="I88" s="209" t="s">
        <v>1430</v>
      </c>
      <c r="J88" s="210"/>
      <c r="K88" s="211">
        <v>16</v>
      </c>
      <c r="L88" s="213" t="s">
        <v>1597</v>
      </c>
      <c r="M88" s="209" t="s">
        <v>823</v>
      </c>
      <c r="N88" s="212" t="s">
        <v>1652</v>
      </c>
    </row>
    <row r="89" spans="2:14" ht="25.5" x14ac:dyDescent="0.25">
      <c r="B89" s="213" t="s">
        <v>549</v>
      </c>
      <c r="C89" s="210">
        <v>7</v>
      </c>
      <c r="D89" s="213" t="s">
        <v>1653</v>
      </c>
      <c r="E89" s="208" t="s">
        <v>1756</v>
      </c>
      <c r="F89" s="210">
        <v>5</v>
      </c>
      <c r="G89" s="207" t="s">
        <v>1872</v>
      </c>
      <c r="H89" s="208" t="s">
        <v>1439</v>
      </c>
      <c r="I89" s="209" t="s">
        <v>1430</v>
      </c>
      <c r="J89" s="210"/>
      <c r="K89" s="211">
        <v>35</v>
      </c>
      <c r="L89" s="213" t="s">
        <v>1610</v>
      </c>
      <c r="M89" s="209" t="s">
        <v>1776</v>
      </c>
      <c r="N89" s="212" t="s">
        <v>1654</v>
      </c>
    </row>
    <row r="90" spans="2:14" ht="25.5" x14ac:dyDescent="0.25">
      <c r="B90" s="213" t="s">
        <v>549</v>
      </c>
      <c r="C90" s="210">
        <v>8</v>
      </c>
      <c r="D90" s="213" t="s">
        <v>1655</v>
      </c>
      <c r="E90" s="208" t="s">
        <v>576</v>
      </c>
      <c r="F90" s="210"/>
      <c r="G90" s="207" t="s">
        <v>1802</v>
      </c>
      <c r="H90" s="208" t="s">
        <v>1439</v>
      </c>
      <c r="I90" s="209" t="s">
        <v>1430</v>
      </c>
      <c r="J90" s="210"/>
      <c r="K90" s="211">
        <v>30</v>
      </c>
      <c r="L90" s="213" t="s">
        <v>1529</v>
      </c>
      <c r="M90" s="209" t="s">
        <v>823</v>
      </c>
      <c r="N90" s="212" t="s">
        <v>1656</v>
      </c>
    </row>
    <row r="91" spans="2:14" ht="25.5" x14ac:dyDescent="0.25">
      <c r="B91" s="213" t="s">
        <v>549</v>
      </c>
      <c r="C91" s="210">
        <v>9</v>
      </c>
      <c r="D91" s="213" t="s">
        <v>1569</v>
      </c>
      <c r="E91" s="208" t="s">
        <v>1755</v>
      </c>
      <c r="F91" s="210">
        <v>14</v>
      </c>
      <c r="G91" s="207" t="s">
        <v>1838</v>
      </c>
      <c r="H91" s="207" t="s">
        <v>1772</v>
      </c>
      <c r="I91" s="209" t="s">
        <v>1430</v>
      </c>
      <c r="J91" s="210" t="s">
        <v>635</v>
      </c>
      <c r="K91" s="211">
        <v>35</v>
      </c>
      <c r="L91" s="213" t="s">
        <v>1579</v>
      </c>
      <c r="M91" s="209" t="s">
        <v>823</v>
      </c>
      <c r="N91" s="212" t="s">
        <v>1578</v>
      </c>
    </row>
    <row r="92" spans="2:14" ht="25.5" x14ac:dyDescent="0.25">
      <c r="B92" s="213" t="s">
        <v>549</v>
      </c>
      <c r="C92" s="210">
        <v>10</v>
      </c>
      <c r="D92" s="213" t="s">
        <v>1657</v>
      </c>
      <c r="E92" s="208" t="s">
        <v>1440</v>
      </c>
      <c r="F92" s="210">
        <v>6</v>
      </c>
      <c r="G92" s="207" t="s">
        <v>1897</v>
      </c>
      <c r="H92" s="208" t="s">
        <v>1437</v>
      </c>
      <c r="I92" s="209" t="s">
        <v>1430</v>
      </c>
      <c r="J92" s="210"/>
      <c r="K92" s="211">
        <v>65</v>
      </c>
      <c r="L92" s="213" t="s">
        <v>1529</v>
      </c>
      <c r="M92" s="209" t="s">
        <v>823</v>
      </c>
      <c r="N92" s="212" t="s">
        <v>1658</v>
      </c>
    </row>
    <row r="93" spans="2:14" ht="25.5" x14ac:dyDescent="0.25">
      <c r="B93" s="220" t="s">
        <v>54</v>
      </c>
      <c r="C93" s="218">
        <v>1</v>
      </c>
      <c r="D93" s="220" t="s">
        <v>1659</v>
      </c>
      <c r="E93" s="216" t="s">
        <v>1754</v>
      </c>
      <c r="F93" s="218">
        <v>2</v>
      </c>
      <c r="G93" s="217" t="s">
        <v>1861</v>
      </c>
      <c r="H93" s="216" t="s">
        <v>1432</v>
      </c>
      <c r="I93" s="222" t="s">
        <v>1791</v>
      </c>
      <c r="J93" s="218"/>
      <c r="K93" s="219">
        <v>6</v>
      </c>
      <c r="L93" s="220" t="s">
        <v>1525</v>
      </c>
      <c r="M93" s="217" t="s">
        <v>823</v>
      </c>
      <c r="N93" s="221" t="s">
        <v>1660</v>
      </c>
    </row>
    <row r="94" spans="2:14" ht="25.5" x14ac:dyDescent="0.25">
      <c r="B94" s="220" t="s">
        <v>54</v>
      </c>
      <c r="C94" s="218">
        <v>2</v>
      </c>
      <c r="D94" s="220" t="s">
        <v>1661</v>
      </c>
      <c r="E94" s="216" t="s">
        <v>1755</v>
      </c>
      <c r="F94" s="218">
        <v>16</v>
      </c>
      <c r="G94" s="217" t="s">
        <v>1868</v>
      </c>
      <c r="H94" s="222" t="s">
        <v>1790</v>
      </c>
      <c r="I94" s="217" t="s">
        <v>1430</v>
      </c>
      <c r="J94" s="218"/>
      <c r="K94" s="219">
        <v>6</v>
      </c>
      <c r="L94" s="220" t="s">
        <v>1476</v>
      </c>
      <c r="M94" s="215" t="s">
        <v>2163</v>
      </c>
      <c r="N94" s="221" t="s">
        <v>1662</v>
      </c>
    </row>
    <row r="95" spans="2:14" ht="25.5" x14ac:dyDescent="0.25">
      <c r="B95" s="220" t="s">
        <v>54</v>
      </c>
      <c r="C95" s="218">
        <v>3</v>
      </c>
      <c r="D95" s="220" t="s">
        <v>1663</v>
      </c>
      <c r="E95" s="216" t="s">
        <v>1440</v>
      </c>
      <c r="F95" s="218">
        <v>20</v>
      </c>
      <c r="G95" s="215" t="s">
        <v>1803</v>
      </c>
      <c r="H95" s="216" t="s">
        <v>1437</v>
      </c>
      <c r="I95" s="217" t="s">
        <v>1430</v>
      </c>
      <c r="J95" s="218"/>
      <c r="K95" s="219">
        <v>5</v>
      </c>
      <c r="L95" s="220" t="s">
        <v>1665</v>
      </c>
      <c r="M95" s="217" t="s">
        <v>823</v>
      </c>
      <c r="N95" s="221" t="s">
        <v>1664</v>
      </c>
    </row>
    <row r="96" spans="2:14" ht="25.5" x14ac:dyDescent="0.25">
      <c r="B96" s="220" t="s">
        <v>54</v>
      </c>
      <c r="C96" s="218">
        <v>4</v>
      </c>
      <c r="D96" s="220" t="s">
        <v>1666</v>
      </c>
      <c r="E96" s="216" t="s">
        <v>1753</v>
      </c>
      <c r="F96" s="218">
        <v>5</v>
      </c>
      <c r="G96" s="217" t="s">
        <v>1865</v>
      </c>
      <c r="H96" s="222" t="s">
        <v>1790</v>
      </c>
      <c r="I96" s="217" t="s">
        <v>1430</v>
      </c>
      <c r="J96" s="218"/>
      <c r="K96" s="219">
        <v>10</v>
      </c>
      <c r="L96" s="220" t="s">
        <v>1476</v>
      </c>
      <c r="M96" s="217" t="s">
        <v>823</v>
      </c>
      <c r="N96" s="221" t="s">
        <v>1667</v>
      </c>
    </row>
    <row r="97" spans="2:14" ht="25.5" x14ac:dyDescent="0.25">
      <c r="B97" s="220" t="s">
        <v>54</v>
      </c>
      <c r="C97" s="218">
        <v>5</v>
      </c>
      <c r="D97" s="220" t="s">
        <v>1668</v>
      </c>
      <c r="E97" s="216" t="s">
        <v>1756</v>
      </c>
      <c r="F97" s="218">
        <v>13</v>
      </c>
      <c r="G97" s="217" t="s">
        <v>1839</v>
      </c>
      <c r="H97" s="216" t="s">
        <v>1439</v>
      </c>
      <c r="I97" s="222" t="s">
        <v>1782</v>
      </c>
      <c r="J97" s="218"/>
      <c r="K97" s="219">
        <v>15</v>
      </c>
      <c r="L97" s="220" t="s">
        <v>1451</v>
      </c>
      <c r="M97" s="217" t="s">
        <v>823</v>
      </c>
      <c r="N97" s="221" t="s">
        <v>1669</v>
      </c>
    </row>
    <row r="98" spans="2:14" ht="25.5" x14ac:dyDescent="0.25">
      <c r="B98" s="220" t="s">
        <v>54</v>
      </c>
      <c r="C98" s="218">
        <v>6</v>
      </c>
      <c r="D98" s="220" t="s">
        <v>1670</v>
      </c>
      <c r="E98" s="216" t="s">
        <v>1756</v>
      </c>
      <c r="F98" s="218">
        <v>15</v>
      </c>
      <c r="G98" s="217" t="s">
        <v>1869</v>
      </c>
      <c r="H98" s="216" t="s">
        <v>1438</v>
      </c>
      <c r="I98" s="222" t="s">
        <v>1782</v>
      </c>
      <c r="J98" s="218"/>
      <c r="K98" s="219">
        <v>24</v>
      </c>
      <c r="L98" s="220" t="s">
        <v>1451</v>
      </c>
      <c r="M98" s="217" t="s">
        <v>823</v>
      </c>
      <c r="N98" s="221" t="s">
        <v>1671</v>
      </c>
    </row>
    <row r="99" spans="2:14" ht="25.5" x14ac:dyDescent="0.25">
      <c r="B99" s="220" t="s">
        <v>54</v>
      </c>
      <c r="C99" s="218">
        <v>7</v>
      </c>
      <c r="D99" s="220" t="s">
        <v>1672</v>
      </c>
      <c r="E99" s="216" t="s">
        <v>1755</v>
      </c>
      <c r="F99" s="218">
        <v>7</v>
      </c>
      <c r="G99" s="215" t="s">
        <v>2164</v>
      </c>
      <c r="H99" s="216" t="s">
        <v>1439</v>
      </c>
      <c r="I99" s="217" t="s">
        <v>1430</v>
      </c>
      <c r="J99" s="218" t="s">
        <v>1771</v>
      </c>
      <c r="K99" s="219">
        <v>30</v>
      </c>
      <c r="L99" s="220" t="s">
        <v>1674</v>
      </c>
      <c r="M99" s="217" t="s">
        <v>2154</v>
      </c>
      <c r="N99" s="221" t="s">
        <v>1673</v>
      </c>
    </row>
    <row r="100" spans="2:14" ht="25.5" x14ac:dyDescent="0.25">
      <c r="B100" s="220" t="s">
        <v>54</v>
      </c>
      <c r="C100" s="218">
        <v>8</v>
      </c>
      <c r="D100" s="220" t="s">
        <v>1675</v>
      </c>
      <c r="E100" s="216" t="s">
        <v>1440</v>
      </c>
      <c r="F100" s="218">
        <v>7</v>
      </c>
      <c r="G100" s="215" t="s">
        <v>1804</v>
      </c>
      <c r="H100" s="216" t="s">
        <v>1437</v>
      </c>
      <c r="I100" s="217" t="s">
        <v>1430</v>
      </c>
      <c r="J100" s="218"/>
      <c r="K100" s="219">
        <v>45</v>
      </c>
      <c r="L100" s="220" t="s">
        <v>1529</v>
      </c>
      <c r="M100" s="217" t="s">
        <v>823</v>
      </c>
      <c r="N100" s="221" t="s">
        <v>1676</v>
      </c>
    </row>
    <row r="101" spans="2:14" ht="25.5" x14ac:dyDescent="0.25">
      <c r="B101" s="220" t="s">
        <v>54</v>
      </c>
      <c r="C101" s="218">
        <v>9</v>
      </c>
      <c r="D101" s="220" t="s">
        <v>1677</v>
      </c>
      <c r="E101" s="216" t="s">
        <v>1756</v>
      </c>
      <c r="F101" s="218">
        <v>14</v>
      </c>
      <c r="G101" s="215" t="s">
        <v>1870</v>
      </c>
      <c r="H101" s="222" t="s">
        <v>1790</v>
      </c>
      <c r="I101" s="217" t="s">
        <v>1430</v>
      </c>
      <c r="J101" s="218"/>
      <c r="K101" s="219">
        <v>45</v>
      </c>
      <c r="L101" s="221" t="s">
        <v>1780</v>
      </c>
      <c r="M101" s="217" t="s">
        <v>2154</v>
      </c>
      <c r="N101" s="221" t="s">
        <v>1678</v>
      </c>
    </row>
    <row r="102" spans="2:14" ht="25.5" x14ac:dyDescent="0.25">
      <c r="B102" s="220" t="s">
        <v>54</v>
      </c>
      <c r="C102" s="218">
        <v>10</v>
      </c>
      <c r="D102" s="220" t="s">
        <v>1679</v>
      </c>
      <c r="E102" s="216" t="s">
        <v>1440</v>
      </c>
      <c r="F102" s="218">
        <v>1</v>
      </c>
      <c r="G102" s="215" t="s">
        <v>1805</v>
      </c>
      <c r="H102" s="216" t="s">
        <v>1437</v>
      </c>
      <c r="I102" s="217" t="s">
        <v>1430</v>
      </c>
      <c r="J102" s="218"/>
      <c r="K102" s="219">
        <v>50</v>
      </c>
      <c r="L102" s="220" t="s">
        <v>1529</v>
      </c>
      <c r="M102" s="217" t="s">
        <v>1681</v>
      </c>
      <c r="N102" s="221" t="s">
        <v>1680</v>
      </c>
    </row>
    <row r="103" spans="2:14" ht="25.5" x14ac:dyDescent="0.25">
      <c r="B103" s="228" t="s">
        <v>536</v>
      </c>
      <c r="C103" s="226">
        <v>1</v>
      </c>
      <c r="D103" s="228" t="s">
        <v>1682</v>
      </c>
      <c r="E103" s="224" t="s">
        <v>1755</v>
      </c>
      <c r="F103" s="226">
        <v>8</v>
      </c>
      <c r="G103" s="223" t="s">
        <v>1836</v>
      </c>
      <c r="H103" s="224" t="s">
        <v>1439</v>
      </c>
      <c r="I103" s="225" t="s">
        <v>1430</v>
      </c>
      <c r="J103" s="226" t="s">
        <v>634</v>
      </c>
      <c r="K103" s="227">
        <v>10</v>
      </c>
      <c r="L103" s="228" t="s">
        <v>1674</v>
      </c>
      <c r="M103" s="225" t="s">
        <v>823</v>
      </c>
      <c r="N103" s="229" t="s">
        <v>1683</v>
      </c>
    </row>
    <row r="104" spans="2:14" ht="25.5" x14ac:dyDescent="0.25">
      <c r="B104" s="228" t="s">
        <v>536</v>
      </c>
      <c r="C104" s="226">
        <v>2</v>
      </c>
      <c r="D104" s="228" t="s">
        <v>1684</v>
      </c>
      <c r="E104" s="224" t="s">
        <v>576</v>
      </c>
      <c r="F104" s="226"/>
      <c r="G104" s="223" t="s">
        <v>1873</v>
      </c>
      <c r="H104" s="224" t="s">
        <v>1439</v>
      </c>
      <c r="I104" s="225" t="s">
        <v>1430</v>
      </c>
      <c r="J104" s="226"/>
      <c r="K104" s="227">
        <v>6</v>
      </c>
      <c r="L104" s="229" t="s">
        <v>1686</v>
      </c>
      <c r="M104" s="225" t="s">
        <v>823</v>
      </c>
      <c r="N104" s="229" t="s">
        <v>1685</v>
      </c>
    </row>
    <row r="105" spans="2:14" ht="25.5" x14ac:dyDescent="0.25">
      <c r="B105" s="228" t="s">
        <v>536</v>
      </c>
      <c r="C105" s="226">
        <v>3</v>
      </c>
      <c r="D105" s="228" t="s">
        <v>1687</v>
      </c>
      <c r="E105" s="224" t="s">
        <v>1753</v>
      </c>
      <c r="F105" s="226">
        <v>9</v>
      </c>
      <c r="G105" s="223" t="s">
        <v>1855</v>
      </c>
      <c r="H105" s="224" t="s">
        <v>1439</v>
      </c>
      <c r="I105" s="225" t="s">
        <v>1430</v>
      </c>
      <c r="J105" s="226"/>
      <c r="K105" s="227">
        <v>8</v>
      </c>
      <c r="L105" s="228" t="s">
        <v>1619</v>
      </c>
      <c r="M105" s="225" t="s">
        <v>823</v>
      </c>
      <c r="N105" s="229" t="s">
        <v>1688</v>
      </c>
    </row>
    <row r="106" spans="2:14" ht="25.5" x14ac:dyDescent="0.25">
      <c r="B106" s="228" t="s">
        <v>536</v>
      </c>
      <c r="C106" s="226">
        <v>4</v>
      </c>
      <c r="D106" s="228" t="s">
        <v>1689</v>
      </c>
      <c r="E106" s="224" t="s">
        <v>1754</v>
      </c>
      <c r="F106" s="226">
        <v>7</v>
      </c>
      <c r="G106" s="223" t="s">
        <v>1896</v>
      </c>
      <c r="H106" s="224" t="s">
        <v>1439</v>
      </c>
      <c r="I106" s="230" t="s">
        <v>1782</v>
      </c>
      <c r="J106" s="226"/>
      <c r="K106" s="227">
        <v>7</v>
      </c>
      <c r="L106" s="229" t="s">
        <v>1761</v>
      </c>
      <c r="M106" s="225" t="s">
        <v>823</v>
      </c>
      <c r="N106" s="229" t="s">
        <v>1690</v>
      </c>
    </row>
    <row r="107" spans="2:14" ht="25.5" x14ac:dyDescent="0.25">
      <c r="B107" s="228" t="s">
        <v>536</v>
      </c>
      <c r="C107" s="226">
        <v>5</v>
      </c>
      <c r="D107" s="228" t="s">
        <v>1691</v>
      </c>
      <c r="E107" s="224" t="s">
        <v>1755</v>
      </c>
      <c r="F107" s="226">
        <v>12</v>
      </c>
      <c r="G107" s="223" t="s">
        <v>1874</v>
      </c>
      <c r="H107" s="223" t="s">
        <v>1772</v>
      </c>
      <c r="I107" s="225" t="s">
        <v>1430</v>
      </c>
      <c r="J107" s="226" t="s">
        <v>634</v>
      </c>
      <c r="K107" s="227">
        <v>30</v>
      </c>
      <c r="L107" s="228" t="s">
        <v>1693</v>
      </c>
      <c r="M107" s="225" t="s">
        <v>823</v>
      </c>
      <c r="N107" s="229" t="s">
        <v>1692</v>
      </c>
    </row>
    <row r="108" spans="2:14" ht="25.5" x14ac:dyDescent="0.25">
      <c r="B108" s="228" t="s">
        <v>536</v>
      </c>
      <c r="C108" s="226">
        <v>6</v>
      </c>
      <c r="D108" s="228" t="s">
        <v>1694</v>
      </c>
      <c r="E108" s="224" t="s">
        <v>1756</v>
      </c>
      <c r="F108" s="226">
        <v>9</v>
      </c>
      <c r="G108" s="223" t="s">
        <v>1875</v>
      </c>
      <c r="H108" s="224" t="s">
        <v>1439</v>
      </c>
      <c r="I108" s="230" t="s">
        <v>1782</v>
      </c>
      <c r="J108" s="226" t="s">
        <v>634</v>
      </c>
      <c r="K108" s="227">
        <v>30</v>
      </c>
      <c r="L108" s="229" t="s">
        <v>1762</v>
      </c>
      <c r="M108" s="225" t="s">
        <v>823</v>
      </c>
      <c r="N108" s="229" t="s">
        <v>1695</v>
      </c>
    </row>
    <row r="109" spans="2:14" ht="38.25" x14ac:dyDescent="0.25">
      <c r="B109" s="228" t="s">
        <v>536</v>
      </c>
      <c r="C109" s="226">
        <v>7</v>
      </c>
      <c r="D109" s="228" t="s">
        <v>1696</v>
      </c>
      <c r="E109" s="224" t="s">
        <v>576</v>
      </c>
      <c r="F109" s="226">
        <v>15</v>
      </c>
      <c r="G109" s="223" t="s">
        <v>1898</v>
      </c>
      <c r="H109" s="224" t="s">
        <v>1439</v>
      </c>
      <c r="I109" s="230" t="s">
        <v>1791</v>
      </c>
      <c r="J109" s="226"/>
      <c r="K109" s="227">
        <v>15</v>
      </c>
      <c r="L109" s="229" t="s">
        <v>1766</v>
      </c>
      <c r="M109" s="225" t="s">
        <v>1533</v>
      </c>
      <c r="N109" s="229" t="s">
        <v>1697</v>
      </c>
    </row>
    <row r="110" spans="2:14" ht="25.5" x14ac:dyDescent="0.25">
      <c r="B110" s="228" t="s">
        <v>536</v>
      </c>
      <c r="C110" s="226">
        <v>8</v>
      </c>
      <c r="D110" s="228" t="s">
        <v>1698</v>
      </c>
      <c r="E110" s="224" t="s">
        <v>1755</v>
      </c>
      <c r="F110" s="226">
        <v>11</v>
      </c>
      <c r="G110" s="223" t="s">
        <v>2018</v>
      </c>
      <c r="H110" s="224" t="s">
        <v>1437</v>
      </c>
      <c r="I110" s="225" t="s">
        <v>1430</v>
      </c>
      <c r="J110" s="226" t="s">
        <v>634</v>
      </c>
      <c r="K110" s="227">
        <v>40</v>
      </c>
      <c r="L110" s="228" t="s">
        <v>1700</v>
      </c>
      <c r="M110" s="225" t="s">
        <v>823</v>
      </c>
      <c r="N110" s="229" t="s">
        <v>1699</v>
      </c>
    </row>
    <row r="111" spans="2:14" ht="25.5" x14ac:dyDescent="0.25">
      <c r="B111" s="228" t="s">
        <v>536</v>
      </c>
      <c r="C111" s="226">
        <v>9</v>
      </c>
      <c r="D111" s="228" t="s">
        <v>1701</v>
      </c>
      <c r="E111" s="224" t="s">
        <v>1440</v>
      </c>
      <c r="F111" s="226">
        <v>4</v>
      </c>
      <c r="G111" s="223" t="s">
        <v>1806</v>
      </c>
      <c r="H111" s="224" t="s">
        <v>1437</v>
      </c>
      <c r="I111" s="225" t="s">
        <v>1430</v>
      </c>
      <c r="J111" s="226"/>
      <c r="K111" s="227">
        <v>40</v>
      </c>
      <c r="L111" s="228" t="s">
        <v>1638</v>
      </c>
      <c r="M111" s="225" t="s">
        <v>823</v>
      </c>
      <c r="N111" s="229" t="s">
        <v>1702</v>
      </c>
    </row>
    <row r="112" spans="2:14" ht="25.5" x14ac:dyDescent="0.25">
      <c r="B112" s="228" t="s">
        <v>536</v>
      </c>
      <c r="C112" s="226">
        <v>10</v>
      </c>
      <c r="D112" s="228" t="s">
        <v>1703</v>
      </c>
      <c r="E112" s="224" t="s">
        <v>1755</v>
      </c>
      <c r="F112" s="226">
        <v>1</v>
      </c>
      <c r="G112" s="223" t="s">
        <v>2017</v>
      </c>
      <c r="H112" s="224" t="s">
        <v>1439</v>
      </c>
      <c r="I112" s="225" t="s">
        <v>1430</v>
      </c>
      <c r="J112" s="226" t="s">
        <v>634</v>
      </c>
      <c r="K112" s="227">
        <v>75</v>
      </c>
      <c r="L112" s="228" t="s">
        <v>2095</v>
      </c>
      <c r="M112" s="225" t="s">
        <v>823</v>
      </c>
      <c r="N112" s="229" t="s">
        <v>1704</v>
      </c>
    </row>
    <row r="113" spans="2:14" ht="25.5" x14ac:dyDescent="0.25">
      <c r="B113" s="238" t="s">
        <v>1705</v>
      </c>
      <c r="C113" s="234">
        <v>1</v>
      </c>
      <c r="D113" s="238" t="s">
        <v>1706</v>
      </c>
      <c r="E113" s="232" t="s">
        <v>1754</v>
      </c>
      <c r="F113" s="234">
        <v>8</v>
      </c>
      <c r="G113" s="231" t="s">
        <v>1876</v>
      </c>
      <c r="H113" s="232" t="s">
        <v>1432</v>
      </c>
      <c r="I113" s="233" t="s">
        <v>1782</v>
      </c>
      <c r="J113" s="234"/>
      <c r="K113" s="235">
        <v>12</v>
      </c>
      <c r="L113" s="238" t="s">
        <v>1451</v>
      </c>
      <c r="M113" s="237" t="s">
        <v>823</v>
      </c>
      <c r="N113" s="236" t="s">
        <v>1707</v>
      </c>
    </row>
    <row r="114" spans="2:14" ht="25.5" x14ac:dyDescent="0.25">
      <c r="B114" s="238" t="s">
        <v>1705</v>
      </c>
      <c r="C114" s="234">
        <v>2</v>
      </c>
      <c r="D114" s="238" t="s">
        <v>1708</v>
      </c>
      <c r="E114" s="232" t="s">
        <v>576</v>
      </c>
      <c r="F114" s="234">
        <v>37</v>
      </c>
      <c r="G114" s="231" t="s">
        <v>1877</v>
      </c>
      <c r="H114" s="232" t="s">
        <v>1432</v>
      </c>
      <c r="I114" s="237" t="s">
        <v>1711</v>
      </c>
      <c r="J114" s="234"/>
      <c r="K114" s="235">
        <v>4</v>
      </c>
      <c r="L114" s="238" t="s">
        <v>1710</v>
      </c>
      <c r="M114" s="237" t="s">
        <v>823</v>
      </c>
      <c r="N114" s="236" t="s">
        <v>1709</v>
      </c>
    </row>
    <row r="115" spans="2:14" ht="25.5" x14ac:dyDescent="0.25">
      <c r="B115" s="238" t="s">
        <v>1705</v>
      </c>
      <c r="C115" s="234">
        <v>3</v>
      </c>
      <c r="D115" s="238" t="s">
        <v>1712</v>
      </c>
      <c r="E115" s="232" t="s">
        <v>576</v>
      </c>
      <c r="F115" s="234">
        <v>33</v>
      </c>
      <c r="G115" s="231" t="s">
        <v>1878</v>
      </c>
      <c r="H115" s="232" t="s">
        <v>1438</v>
      </c>
      <c r="I115" s="233" t="s">
        <v>1791</v>
      </c>
      <c r="J115" s="234"/>
      <c r="K115" s="235">
        <v>8</v>
      </c>
      <c r="L115" s="236" t="s">
        <v>1767</v>
      </c>
      <c r="M115" s="237" t="s">
        <v>1714</v>
      </c>
      <c r="N115" s="236" t="s">
        <v>1713</v>
      </c>
    </row>
    <row r="116" spans="2:14" ht="25.5" x14ac:dyDescent="0.25">
      <c r="B116" s="238" t="s">
        <v>1705</v>
      </c>
      <c r="C116" s="234">
        <v>4</v>
      </c>
      <c r="D116" s="238" t="s">
        <v>1715</v>
      </c>
      <c r="E116" s="232" t="s">
        <v>576</v>
      </c>
      <c r="F116" s="234">
        <v>32</v>
      </c>
      <c r="G116" s="231" t="s">
        <v>1881</v>
      </c>
      <c r="H116" s="233" t="s">
        <v>1790</v>
      </c>
      <c r="I116" s="237" t="s">
        <v>1430</v>
      </c>
      <c r="J116" s="234"/>
      <c r="K116" s="235">
        <v>12</v>
      </c>
      <c r="L116" s="236" t="s">
        <v>1717</v>
      </c>
      <c r="M116" s="237" t="s">
        <v>823</v>
      </c>
      <c r="N116" s="236" t="s">
        <v>1716</v>
      </c>
    </row>
    <row r="117" spans="2:14" ht="25.5" x14ac:dyDescent="0.25">
      <c r="B117" s="238" t="s">
        <v>1705</v>
      </c>
      <c r="C117" s="234">
        <v>5</v>
      </c>
      <c r="D117" s="238" t="s">
        <v>1718</v>
      </c>
      <c r="E117" s="232" t="s">
        <v>1754</v>
      </c>
      <c r="F117" s="234">
        <v>6</v>
      </c>
      <c r="G117" s="231" t="s">
        <v>1882</v>
      </c>
      <c r="H117" s="232" t="s">
        <v>1432</v>
      </c>
      <c r="I117" s="233" t="s">
        <v>1782</v>
      </c>
      <c r="J117" s="234"/>
      <c r="K117" s="235">
        <v>25</v>
      </c>
      <c r="L117" s="236" t="s">
        <v>1763</v>
      </c>
      <c r="M117" s="237" t="s">
        <v>823</v>
      </c>
      <c r="N117" s="236" t="s">
        <v>1719</v>
      </c>
    </row>
    <row r="118" spans="2:14" ht="25.5" x14ac:dyDescent="0.25">
      <c r="B118" s="238" t="s">
        <v>1705</v>
      </c>
      <c r="C118" s="234">
        <v>6</v>
      </c>
      <c r="D118" s="238" t="s">
        <v>1720</v>
      </c>
      <c r="E118" s="232" t="s">
        <v>1755</v>
      </c>
      <c r="F118" s="234">
        <v>5</v>
      </c>
      <c r="G118" s="231" t="s">
        <v>2159</v>
      </c>
      <c r="H118" s="232" t="s">
        <v>1439</v>
      </c>
      <c r="I118" s="237" t="s">
        <v>1430</v>
      </c>
      <c r="J118" s="234" t="s">
        <v>641</v>
      </c>
      <c r="K118" s="235">
        <v>16</v>
      </c>
      <c r="L118" s="238" t="s">
        <v>1722</v>
      </c>
      <c r="M118" s="237" t="s">
        <v>2168</v>
      </c>
      <c r="N118" s="236" t="s">
        <v>1721</v>
      </c>
    </row>
    <row r="119" spans="2:14" ht="51" x14ac:dyDescent="0.25">
      <c r="B119" s="238" t="s">
        <v>1705</v>
      </c>
      <c r="C119" s="234">
        <v>7</v>
      </c>
      <c r="D119" s="238" t="s">
        <v>643</v>
      </c>
      <c r="E119" s="232" t="s">
        <v>629</v>
      </c>
      <c r="F119" s="234"/>
      <c r="G119" s="237" t="s">
        <v>1769</v>
      </c>
      <c r="H119" s="232" t="s">
        <v>1439</v>
      </c>
      <c r="I119" s="231" t="s">
        <v>1786</v>
      </c>
      <c r="J119" s="234"/>
      <c r="K119" s="235">
        <v>24</v>
      </c>
      <c r="L119" s="233" t="s">
        <v>1777</v>
      </c>
      <c r="M119" s="237" t="s">
        <v>823</v>
      </c>
      <c r="N119" s="236" t="s">
        <v>1446</v>
      </c>
    </row>
    <row r="120" spans="2:14" ht="25.5" x14ac:dyDescent="0.25">
      <c r="B120" s="238" t="s">
        <v>1705</v>
      </c>
      <c r="C120" s="234">
        <v>8</v>
      </c>
      <c r="D120" s="238" t="s">
        <v>1723</v>
      </c>
      <c r="E120" s="232" t="s">
        <v>1754</v>
      </c>
      <c r="F120" s="234">
        <v>4</v>
      </c>
      <c r="G120" s="237" t="s">
        <v>2019</v>
      </c>
      <c r="H120" s="232" t="s">
        <v>1432</v>
      </c>
      <c r="I120" s="233" t="s">
        <v>1782</v>
      </c>
      <c r="J120" s="234"/>
      <c r="K120" s="235">
        <v>35</v>
      </c>
      <c r="L120" s="238" t="s">
        <v>1451</v>
      </c>
      <c r="M120" s="237" t="s">
        <v>823</v>
      </c>
      <c r="N120" s="236" t="s">
        <v>1724</v>
      </c>
    </row>
    <row r="121" spans="2:14" ht="63.75" x14ac:dyDescent="0.25">
      <c r="B121" s="238" t="s">
        <v>1705</v>
      </c>
      <c r="C121" s="234">
        <v>9</v>
      </c>
      <c r="D121" s="238" t="s">
        <v>1725</v>
      </c>
      <c r="E121" s="232" t="s">
        <v>576</v>
      </c>
      <c r="F121" s="234">
        <v>43</v>
      </c>
      <c r="G121" s="231" t="s">
        <v>1883</v>
      </c>
      <c r="H121" s="232" t="s">
        <v>1432</v>
      </c>
      <c r="I121" s="237" t="s">
        <v>1430</v>
      </c>
      <c r="J121" s="234"/>
      <c r="K121" s="235">
        <v>40</v>
      </c>
      <c r="L121" s="236" t="s">
        <v>1781</v>
      </c>
      <c r="M121" s="237" t="s">
        <v>823</v>
      </c>
      <c r="N121" s="236" t="s">
        <v>1726</v>
      </c>
    </row>
    <row r="122" spans="2:14" ht="25.5" x14ac:dyDescent="0.25">
      <c r="B122" s="238" t="s">
        <v>1705</v>
      </c>
      <c r="C122" s="234">
        <v>10</v>
      </c>
      <c r="D122" s="238" t="s">
        <v>1727</v>
      </c>
      <c r="E122" s="232" t="s">
        <v>1440</v>
      </c>
      <c r="F122" s="234">
        <v>8</v>
      </c>
      <c r="G122" s="231" t="s">
        <v>1884</v>
      </c>
      <c r="H122" s="232" t="s">
        <v>1437</v>
      </c>
      <c r="I122" s="237" t="s">
        <v>1430</v>
      </c>
      <c r="J122" s="234" t="s">
        <v>636</v>
      </c>
      <c r="K122" s="235">
        <v>50</v>
      </c>
      <c r="L122" s="238" t="s">
        <v>1638</v>
      </c>
      <c r="M122" s="237" t="s">
        <v>823</v>
      </c>
      <c r="N122" s="236" t="s">
        <v>1728</v>
      </c>
    </row>
    <row r="123" spans="2:14" ht="25.5" x14ac:dyDescent="0.25">
      <c r="B123" s="244" t="s">
        <v>1729</v>
      </c>
      <c r="C123" s="242">
        <v>1</v>
      </c>
      <c r="D123" s="244" t="s">
        <v>1730</v>
      </c>
      <c r="E123" s="240" t="s">
        <v>1440</v>
      </c>
      <c r="F123" s="242">
        <v>21</v>
      </c>
      <c r="G123" s="239" t="s">
        <v>1885</v>
      </c>
      <c r="H123" s="240" t="s">
        <v>1437</v>
      </c>
      <c r="I123" s="241" t="s">
        <v>1430</v>
      </c>
      <c r="J123" s="242" t="s">
        <v>636</v>
      </c>
      <c r="K123" s="243">
        <v>10</v>
      </c>
      <c r="L123" s="244" t="s">
        <v>1732</v>
      </c>
      <c r="M123" s="241" t="s">
        <v>823</v>
      </c>
      <c r="N123" s="245" t="s">
        <v>1731</v>
      </c>
    </row>
    <row r="124" spans="2:14" ht="25.5" x14ac:dyDescent="0.25">
      <c r="B124" s="244" t="s">
        <v>1729</v>
      </c>
      <c r="C124" s="242">
        <v>2</v>
      </c>
      <c r="D124" s="244" t="s">
        <v>1733</v>
      </c>
      <c r="E124" s="240" t="s">
        <v>576</v>
      </c>
      <c r="F124" s="242"/>
      <c r="G124" s="239" t="s">
        <v>1886</v>
      </c>
      <c r="H124" s="240" t="s">
        <v>1439</v>
      </c>
      <c r="I124" s="246" t="s">
        <v>1789</v>
      </c>
      <c r="J124" s="242" t="s">
        <v>636</v>
      </c>
      <c r="K124" s="243">
        <v>4</v>
      </c>
      <c r="L124" s="244" t="s">
        <v>1451</v>
      </c>
      <c r="M124" s="241" t="s">
        <v>1735</v>
      </c>
      <c r="N124" s="245" t="s">
        <v>1734</v>
      </c>
    </row>
    <row r="125" spans="2:14" ht="51" x14ac:dyDescent="0.25">
      <c r="B125" s="244" t="s">
        <v>1729</v>
      </c>
      <c r="C125" s="242">
        <v>3</v>
      </c>
      <c r="D125" s="244" t="s">
        <v>1736</v>
      </c>
      <c r="E125" s="240" t="s">
        <v>576</v>
      </c>
      <c r="F125" s="242"/>
      <c r="G125" s="239" t="s">
        <v>1887</v>
      </c>
      <c r="H125" s="240" t="s">
        <v>1439</v>
      </c>
      <c r="I125" s="246" t="s">
        <v>1782</v>
      </c>
      <c r="J125" s="242" t="s">
        <v>636</v>
      </c>
      <c r="K125" s="243">
        <v>5</v>
      </c>
      <c r="L125" s="245" t="s">
        <v>1758</v>
      </c>
      <c r="M125" s="241" t="s">
        <v>823</v>
      </c>
      <c r="N125" s="245" t="s">
        <v>1737</v>
      </c>
    </row>
    <row r="126" spans="2:14" x14ac:dyDescent="0.25">
      <c r="B126" s="244" t="s">
        <v>1729</v>
      </c>
      <c r="C126" s="242">
        <v>4</v>
      </c>
      <c r="D126" s="244" t="s">
        <v>1738</v>
      </c>
      <c r="E126" s="240" t="s">
        <v>576</v>
      </c>
      <c r="F126" s="242">
        <v>10</v>
      </c>
      <c r="G126" s="241" t="s">
        <v>1888</v>
      </c>
      <c r="H126" s="240" t="s">
        <v>1432</v>
      </c>
      <c r="I126" s="241" t="s">
        <v>1430</v>
      </c>
      <c r="J126" s="242" t="s">
        <v>636</v>
      </c>
      <c r="K126" s="243">
        <v>3</v>
      </c>
      <c r="L126" s="244" t="s">
        <v>1597</v>
      </c>
      <c r="M126" s="241" t="s">
        <v>823</v>
      </c>
      <c r="N126" s="245" t="s">
        <v>1739</v>
      </c>
    </row>
    <row r="127" spans="2:14" ht="25.5" x14ac:dyDescent="0.25">
      <c r="B127" s="244" t="s">
        <v>1729</v>
      </c>
      <c r="C127" s="242">
        <v>5</v>
      </c>
      <c r="D127" s="244" t="s">
        <v>1740</v>
      </c>
      <c r="E127" s="240" t="s">
        <v>1440</v>
      </c>
      <c r="F127" s="242">
        <v>15</v>
      </c>
      <c r="G127" s="239" t="s">
        <v>1889</v>
      </c>
      <c r="H127" s="240" t="s">
        <v>1437</v>
      </c>
      <c r="I127" s="241" t="s">
        <v>1430</v>
      </c>
      <c r="J127" s="242" t="s">
        <v>636</v>
      </c>
      <c r="K127" s="243">
        <v>14</v>
      </c>
      <c r="L127" s="244" t="s">
        <v>1529</v>
      </c>
      <c r="M127" s="241" t="s">
        <v>823</v>
      </c>
      <c r="N127" s="245" t="s">
        <v>1741</v>
      </c>
    </row>
    <row r="128" spans="2:14" ht="25.5" x14ac:dyDescent="0.25">
      <c r="B128" s="244" t="s">
        <v>1729</v>
      </c>
      <c r="C128" s="242">
        <v>6</v>
      </c>
      <c r="D128" s="244" t="s">
        <v>1742</v>
      </c>
      <c r="E128" s="240" t="s">
        <v>1440</v>
      </c>
      <c r="F128" s="242">
        <v>23</v>
      </c>
      <c r="G128" s="239" t="s">
        <v>1890</v>
      </c>
      <c r="H128" s="240" t="s">
        <v>1437</v>
      </c>
      <c r="I128" s="241" t="s">
        <v>1430</v>
      </c>
      <c r="J128" s="242" t="s">
        <v>636</v>
      </c>
      <c r="K128" s="243">
        <v>12</v>
      </c>
      <c r="L128" s="245" t="s">
        <v>1744</v>
      </c>
      <c r="M128" s="241" t="s">
        <v>1745</v>
      </c>
      <c r="N128" s="245" t="s">
        <v>1743</v>
      </c>
    </row>
    <row r="129" spans="2:14" x14ac:dyDescent="0.25">
      <c r="B129" s="244" t="s">
        <v>1729</v>
      </c>
      <c r="C129" s="242">
        <v>7</v>
      </c>
      <c r="D129" s="244" t="s">
        <v>1746</v>
      </c>
      <c r="E129" s="240" t="s">
        <v>576</v>
      </c>
      <c r="F129" s="242"/>
      <c r="G129" s="241" t="s">
        <v>1891</v>
      </c>
      <c r="H129" s="240" t="s">
        <v>1432</v>
      </c>
      <c r="I129" s="241" t="s">
        <v>1430</v>
      </c>
      <c r="J129" s="242" t="s">
        <v>636</v>
      </c>
      <c r="K129" s="243">
        <v>20</v>
      </c>
      <c r="L129" s="244" t="s">
        <v>1597</v>
      </c>
      <c r="M129" s="241" t="s">
        <v>823</v>
      </c>
      <c r="N129" s="245" t="s">
        <v>1747</v>
      </c>
    </row>
    <row r="130" spans="2:14" ht="25.5" x14ac:dyDescent="0.25">
      <c r="B130" s="244" t="s">
        <v>1729</v>
      </c>
      <c r="C130" s="242">
        <v>8</v>
      </c>
      <c r="D130" s="244" t="s">
        <v>1748</v>
      </c>
      <c r="E130" s="240" t="s">
        <v>1440</v>
      </c>
      <c r="F130" s="242">
        <v>19</v>
      </c>
      <c r="G130" s="239" t="s">
        <v>1892</v>
      </c>
      <c r="H130" s="240" t="s">
        <v>1437</v>
      </c>
      <c r="I130" s="241" t="s">
        <v>1430</v>
      </c>
      <c r="J130" s="242" t="s">
        <v>636</v>
      </c>
      <c r="K130" s="243">
        <v>35</v>
      </c>
      <c r="L130" s="244" t="s">
        <v>1750</v>
      </c>
      <c r="M130" s="241" t="s">
        <v>823</v>
      </c>
      <c r="N130" s="245" t="s">
        <v>1749</v>
      </c>
    </row>
    <row r="131" spans="2:14" ht="25.5" x14ac:dyDescent="0.25">
      <c r="B131" s="244" t="s">
        <v>1729</v>
      </c>
      <c r="C131" s="242">
        <v>9</v>
      </c>
      <c r="D131" s="244" t="s">
        <v>1510</v>
      </c>
      <c r="E131" s="240" t="s">
        <v>1756</v>
      </c>
      <c r="F131" s="242">
        <v>6</v>
      </c>
      <c r="G131" s="239" t="s">
        <v>1893</v>
      </c>
      <c r="H131" s="240" t="s">
        <v>1439</v>
      </c>
      <c r="I131" s="241" t="s">
        <v>1534</v>
      </c>
      <c r="J131" s="242" t="s">
        <v>638</v>
      </c>
      <c r="K131" s="243">
        <v>30</v>
      </c>
      <c r="L131" s="244" t="s">
        <v>1528</v>
      </c>
      <c r="M131" s="241" t="s">
        <v>1532</v>
      </c>
      <c r="N131" s="245" t="s">
        <v>1519</v>
      </c>
    </row>
    <row r="132" spans="2:14" ht="25.5" x14ac:dyDescent="0.25">
      <c r="B132" s="372" t="s">
        <v>1729</v>
      </c>
      <c r="C132" s="373">
        <v>10</v>
      </c>
      <c r="D132" s="372" t="s">
        <v>1751</v>
      </c>
      <c r="E132" s="240" t="s">
        <v>1440</v>
      </c>
      <c r="F132" s="373">
        <v>2</v>
      </c>
      <c r="G132" s="374" t="s">
        <v>1894</v>
      </c>
      <c r="H132" s="375" t="s">
        <v>1437</v>
      </c>
      <c r="I132" s="376" t="s">
        <v>1430</v>
      </c>
      <c r="J132" s="373" t="s">
        <v>636</v>
      </c>
      <c r="K132" s="377">
        <v>55</v>
      </c>
      <c r="L132" s="372" t="s">
        <v>1638</v>
      </c>
      <c r="M132" s="376" t="s">
        <v>823</v>
      </c>
      <c r="N132" s="378" t="s">
        <v>1752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H227"/>
  <sheetViews>
    <sheetView showGridLines="0" workbookViewId="0">
      <pane ySplit="2" topLeftCell="A145" activePane="bottomLeft" state="frozen"/>
      <selection pane="bottomLeft" activeCell="AH165" sqref="AH165"/>
    </sheetView>
  </sheetViews>
  <sheetFormatPr defaultRowHeight="15" x14ac:dyDescent="0.25"/>
  <cols>
    <col min="1" max="1" width="2.85546875" customWidth="1"/>
    <col min="2" max="2" width="25.28515625" bestFit="1" customWidth="1"/>
    <col min="3" max="3" width="9.5703125" bestFit="1" customWidth="1"/>
    <col min="4" max="4" width="5.28515625" bestFit="1" customWidth="1"/>
    <col min="5" max="5" width="4" bestFit="1" customWidth="1"/>
    <col min="6" max="6" width="7.5703125" bestFit="1" customWidth="1"/>
    <col min="7" max="31" width="5" customWidth="1"/>
    <col min="32" max="32" width="33.5703125" bestFit="1" customWidth="1"/>
    <col min="33" max="33" width="18.5703125" bestFit="1" customWidth="1"/>
    <col min="34" max="34" width="151" bestFit="1" customWidth="1"/>
  </cols>
  <sheetData>
    <row r="2" spans="2:34" ht="134.25" x14ac:dyDescent="0.25">
      <c r="B2" t="s">
        <v>14</v>
      </c>
      <c r="C2" t="s">
        <v>457</v>
      </c>
      <c r="D2" s="76" t="s">
        <v>1360</v>
      </c>
      <c r="E2" s="76" t="s">
        <v>1361</v>
      </c>
      <c r="F2" s="122" t="s">
        <v>1362</v>
      </c>
      <c r="G2" s="122" t="s">
        <v>1363</v>
      </c>
      <c r="H2" s="122" t="s">
        <v>1364</v>
      </c>
      <c r="I2" s="122" t="s">
        <v>1365</v>
      </c>
      <c r="J2" s="122" t="s">
        <v>1366</v>
      </c>
      <c r="K2" s="122" t="s">
        <v>1367</v>
      </c>
      <c r="L2" s="122" t="s">
        <v>1368</v>
      </c>
      <c r="M2" s="122" t="s">
        <v>1369</v>
      </c>
      <c r="N2" s="123" t="s">
        <v>1370</v>
      </c>
      <c r="O2" s="122" t="s">
        <v>1371</v>
      </c>
      <c r="P2" s="122" t="s">
        <v>1372</v>
      </c>
      <c r="Q2" s="122" t="s">
        <v>1373</v>
      </c>
      <c r="R2" s="122" t="s">
        <v>1374</v>
      </c>
      <c r="S2" s="122" t="s">
        <v>1375</v>
      </c>
      <c r="T2" s="122" t="s">
        <v>1376</v>
      </c>
      <c r="U2" s="122" t="s">
        <v>1377</v>
      </c>
      <c r="V2" s="122" t="s">
        <v>1378</v>
      </c>
      <c r="W2" s="122" t="s">
        <v>1379</v>
      </c>
      <c r="X2" s="122" t="s">
        <v>1380</v>
      </c>
      <c r="Y2" s="122" t="s">
        <v>1381</v>
      </c>
      <c r="Z2" s="122" t="s">
        <v>1382</v>
      </c>
      <c r="AA2" s="122" t="s">
        <v>1383</v>
      </c>
      <c r="AB2" s="122" t="s">
        <v>1384</v>
      </c>
      <c r="AC2" s="122" t="s">
        <v>1385</v>
      </c>
      <c r="AD2" s="122" t="s">
        <v>1386</v>
      </c>
      <c r="AE2" s="122" t="s">
        <v>1387</v>
      </c>
      <c r="AF2" t="s">
        <v>1388</v>
      </c>
      <c r="AG2" s="72" t="s">
        <v>1346</v>
      </c>
      <c r="AH2" t="s">
        <v>795</v>
      </c>
    </row>
    <row r="3" spans="2:34" ht="25.5" x14ac:dyDescent="0.25">
      <c r="B3" s="77" t="s">
        <v>1263</v>
      </c>
      <c r="C3" s="77" t="s">
        <v>1326</v>
      </c>
      <c r="D3" s="120">
        <v>0.1</v>
      </c>
      <c r="E3" s="78">
        <v>100</v>
      </c>
      <c r="F3" s="142" t="s">
        <v>1175</v>
      </c>
      <c r="G3" s="78"/>
      <c r="H3" s="78"/>
      <c r="I3" s="78"/>
      <c r="J3" s="78"/>
      <c r="K3" s="78"/>
      <c r="L3" s="78"/>
      <c r="M3" s="78"/>
      <c r="N3" s="78"/>
      <c r="O3" s="78"/>
      <c r="P3" s="78"/>
      <c r="Q3" s="78"/>
      <c r="R3" s="120">
        <v>0.1</v>
      </c>
      <c r="S3" s="78"/>
      <c r="T3" s="78"/>
      <c r="U3" s="78"/>
      <c r="V3" s="78"/>
      <c r="W3" s="78"/>
      <c r="X3" s="78"/>
      <c r="Y3" s="78"/>
      <c r="Z3" s="78"/>
      <c r="AA3" s="78"/>
      <c r="AB3" s="78"/>
      <c r="AC3" s="78"/>
      <c r="AD3" s="78"/>
      <c r="AE3" s="78"/>
      <c r="AF3" s="143" t="s">
        <v>1350</v>
      </c>
      <c r="AG3" s="77" t="s">
        <v>1010</v>
      </c>
      <c r="AH3" s="77" t="s">
        <v>1012</v>
      </c>
    </row>
    <row r="4" spans="2:34" ht="38.25" x14ac:dyDescent="0.25">
      <c r="B4" s="77" t="s">
        <v>1264</v>
      </c>
      <c r="C4" s="77" t="s">
        <v>1326</v>
      </c>
      <c r="D4" s="120">
        <v>0.1</v>
      </c>
      <c r="E4" s="78">
        <v>100</v>
      </c>
      <c r="F4" s="142" t="s">
        <v>1175</v>
      </c>
      <c r="G4" s="78"/>
      <c r="H4" s="78"/>
      <c r="I4" s="78"/>
      <c r="J4" s="78"/>
      <c r="K4" s="78"/>
      <c r="L4" s="78"/>
      <c r="M4" s="78"/>
      <c r="N4" s="78"/>
      <c r="O4" s="78"/>
      <c r="P4" s="78"/>
      <c r="Q4" s="78"/>
      <c r="R4" s="78"/>
      <c r="S4" s="78"/>
      <c r="T4" s="78"/>
      <c r="U4" s="78"/>
      <c r="V4" s="78"/>
      <c r="W4" s="78"/>
      <c r="X4" s="78"/>
      <c r="Y4" s="78"/>
      <c r="Z4" s="78"/>
      <c r="AA4" s="78"/>
      <c r="AB4" s="78"/>
      <c r="AC4" s="78"/>
      <c r="AD4" s="78"/>
      <c r="AE4" s="78"/>
      <c r="AF4" s="143" t="s">
        <v>1351</v>
      </c>
      <c r="AG4" s="77" t="s">
        <v>1010</v>
      </c>
      <c r="AH4" s="77" t="s">
        <v>1013</v>
      </c>
    </row>
    <row r="5" spans="2:34" x14ac:dyDescent="0.25">
      <c r="B5" s="77" t="s">
        <v>1219</v>
      </c>
      <c r="C5" s="77" t="s">
        <v>564</v>
      </c>
      <c r="D5" s="120">
        <v>0.2</v>
      </c>
      <c r="E5" s="78">
        <v>200</v>
      </c>
      <c r="F5" s="142" t="s">
        <v>1175</v>
      </c>
      <c r="G5" s="78"/>
      <c r="H5" s="78"/>
      <c r="I5" s="78"/>
      <c r="J5" s="78"/>
      <c r="K5" s="78"/>
      <c r="L5" s="78"/>
      <c r="M5" s="78"/>
      <c r="N5" s="78"/>
      <c r="O5" s="78"/>
      <c r="P5" s="78"/>
      <c r="Q5" s="78">
        <v>3</v>
      </c>
      <c r="R5" s="78"/>
      <c r="S5" s="78"/>
      <c r="T5" s="78"/>
      <c r="U5" s="78"/>
      <c r="V5" s="78"/>
      <c r="W5" s="78">
        <v>5</v>
      </c>
      <c r="X5" s="78">
        <v>5</v>
      </c>
      <c r="Y5" s="78">
        <v>5</v>
      </c>
      <c r="Z5" s="78"/>
      <c r="AA5" s="78"/>
      <c r="AB5" s="78"/>
      <c r="AC5" s="78"/>
      <c r="AD5" s="78"/>
      <c r="AE5" s="78"/>
      <c r="AF5" s="77" t="s">
        <v>1347</v>
      </c>
      <c r="AG5" s="144" t="s">
        <v>961</v>
      </c>
      <c r="AH5" s="77" t="s">
        <v>962</v>
      </c>
    </row>
    <row r="6" spans="2:34" x14ac:dyDescent="0.25">
      <c r="B6" s="77" t="s">
        <v>1217</v>
      </c>
      <c r="C6" s="77" t="s">
        <v>1324</v>
      </c>
      <c r="D6" s="120">
        <v>0.2</v>
      </c>
      <c r="E6" s="78">
        <v>200</v>
      </c>
      <c r="F6" s="142" t="s">
        <v>1175</v>
      </c>
      <c r="G6" s="78"/>
      <c r="H6" s="78"/>
      <c r="I6" s="78"/>
      <c r="J6" s="78"/>
      <c r="K6" s="78"/>
      <c r="L6" s="78"/>
      <c r="M6" s="78"/>
      <c r="N6" s="78"/>
      <c r="O6" s="78"/>
      <c r="P6" s="78"/>
      <c r="Q6" s="78"/>
      <c r="R6" s="78"/>
      <c r="S6" s="78"/>
      <c r="T6" s="78"/>
      <c r="U6" s="78"/>
      <c r="V6" s="78"/>
      <c r="W6" s="78"/>
      <c r="X6" s="78"/>
      <c r="Y6" s="78"/>
      <c r="Z6" s="78"/>
      <c r="AA6" s="78"/>
      <c r="AB6" s="78"/>
      <c r="AC6" s="78"/>
      <c r="AD6" s="78"/>
      <c r="AE6" s="78">
        <v>4</v>
      </c>
      <c r="AF6" s="77" t="s">
        <v>1347</v>
      </c>
      <c r="AG6" s="144" t="s">
        <v>961</v>
      </c>
      <c r="AH6" s="77" t="s">
        <v>962</v>
      </c>
    </row>
    <row r="7" spans="2:34" ht="25.5" x14ac:dyDescent="0.25">
      <c r="B7" s="77" t="s">
        <v>1218</v>
      </c>
      <c r="C7" s="77" t="s">
        <v>1330</v>
      </c>
      <c r="D7" s="120">
        <v>0.2</v>
      </c>
      <c r="E7" s="78">
        <v>200</v>
      </c>
      <c r="F7" s="142" t="s">
        <v>1175</v>
      </c>
      <c r="G7" s="78"/>
      <c r="H7" s="78"/>
      <c r="I7" s="78"/>
      <c r="J7" s="78">
        <v>15</v>
      </c>
      <c r="K7" s="78"/>
      <c r="L7" s="78"/>
      <c r="M7" s="78"/>
      <c r="N7" s="78"/>
      <c r="O7" s="78"/>
      <c r="P7" s="78"/>
      <c r="Q7" s="78"/>
      <c r="R7" s="78"/>
      <c r="S7" s="78"/>
      <c r="T7" s="78"/>
      <c r="U7" s="78"/>
      <c r="V7" s="78"/>
      <c r="W7" s="78"/>
      <c r="X7" s="78"/>
      <c r="Y7" s="78"/>
      <c r="Z7" s="78"/>
      <c r="AA7" s="78"/>
      <c r="AB7" s="78"/>
      <c r="AC7" s="78"/>
      <c r="AD7" s="78"/>
      <c r="AE7" s="78"/>
      <c r="AF7" s="145" t="s">
        <v>1348</v>
      </c>
      <c r="AG7" s="144" t="s">
        <v>961</v>
      </c>
      <c r="AH7" s="77" t="s">
        <v>962</v>
      </c>
    </row>
    <row r="8" spans="2:34" x14ac:dyDescent="0.25">
      <c r="B8" s="77" t="s">
        <v>1176</v>
      </c>
      <c r="C8" s="77" t="s">
        <v>1325</v>
      </c>
      <c r="D8" s="120">
        <v>0.1</v>
      </c>
      <c r="E8" s="78">
        <v>300</v>
      </c>
      <c r="F8" s="142" t="s">
        <v>1175</v>
      </c>
      <c r="G8" s="78"/>
      <c r="H8" s="78"/>
      <c r="I8" s="78"/>
      <c r="J8" s="78"/>
      <c r="K8" s="78"/>
      <c r="L8" s="78"/>
      <c r="M8" s="78"/>
      <c r="N8" s="78"/>
      <c r="O8" s="78"/>
      <c r="P8" s="78"/>
      <c r="Q8" s="78"/>
      <c r="R8" s="120">
        <v>-0.05</v>
      </c>
      <c r="S8" s="120"/>
      <c r="T8" s="120"/>
      <c r="U8" s="78"/>
      <c r="V8" s="78"/>
      <c r="W8" s="78">
        <v>20</v>
      </c>
      <c r="X8" s="78">
        <v>20</v>
      </c>
      <c r="Y8" s="78">
        <v>20</v>
      </c>
      <c r="Z8" s="78"/>
      <c r="AA8" s="78"/>
      <c r="AB8" s="78"/>
      <c r="AC8" s="78"/>
      <c r="AD8" s="78"/>
      <c r="AE8" s="78"/>
      <c r="AF8" s="144" t="s">
        <v>1337</v>
      </c>
      <c r="AG8" s="77" t="s">
        <v>906</v>
      </c>
      <c r="AH8" s="77" t="s">
        <v>908</v>
      </c>
    </row>
    <row r="9" spans="2:34" x14ac:dyDescent="0.25">
      <c r="B9" s="77" t="s">
        <v>1178</v>
      </c>
      <c r="C9" s="77" t="s">
        <v>1323</v>
      </c>
      <c r="D9" s="120">
        <v>0.1</v>
      </c>
      <c r="E9" s="78">
        <v>250</v>
      </c>
      <c r="F9" s="142" t="s">
        <v>1175</v>
      </c>
      <c r="G9" s="78"/>
      <c r="H9" s="78"/>
      <c r="I9" s="78"/>
      <c r="J9" s="78"/>
      <c r="K9" s="78"/>
      <c r="L9" s="78"/>
      <c r="M9" s="78"/>
      <c r="N9" s="78"/>
      <c r="O9" s="78"/>
      <c r="P9" s="78"/>
      <c r="Q9" s="78">
        <v>3</v>
      </c>
      <c r="R9" s="120">
        <v>-0.1</v>
      </c>
      <c r="S9" s="120"/>
      <c r="T9" s="120"/>
      <c r="U9" s="78"/>
      <c r="V9" s="78"/>
      <c r="W9" s="78">
        <v>5</v>
      </c>
      <c r="X9" s="78">
        <v>5</v>
      </c>
      <c r="Y9" s="78">
        <v>5</v>
      </c>
      <c r="Z9" s="78"/>
      <c r="AA9" s="78"/>
      <c r="AB9" s="78"/>
      <c r="AC9" s="78"/>
      <c r="AD9" s="78"/>
      <c r="AE9" s="78"/>
      <c r="AF9" s="144" t="s">
        <v>1337</v>
      </c>
      <c r="AG9" s="77" t="s">
        <v>906</v>
      </c>
      <c r="AH9" s="77" t="s">
        <v>910</v>
      </c>
    </row>
    <row r="10" spans="2:34" x14ac:dyDescent="0.25">
      <c r="B10" s="77" t="s">
        <v>1174</v>
      </c>
      <c r="C10" s="77" t="s">
        <v>1324</v>
      </c>
      <c r="D10" s="120">
        <v>0.1</v>
      </c>
      <c r="E10" s="78">
        <v>300</v>
      </c>
      <c r="F10" s="142" t="s">
        <v>1175</v>
      </c>
      <c r="G10" s="78"/>
      <c r="H10" s="78"/>
      <c r="I10" s="78"/>
      <c r="J10" s="78"/>
      <c r="K10" s="78"/>
      <c r="L10" s="78"/>
      <c r="M10" s="78"/>
      <c r="N10" s="78"/>
      <c r="O10" s="78"/>
      <c r="P10" s="78"/>
      <c r="Q10" s="78"/>
      <c r="R10" s="120">
        <v>-0.05</v>
      </c>
      <c r="S10" s="120"/>
      <c r="T10" s="120"/>
      <c r="U10" s="78"/>
      <c r="V10" s="78"/>
      <c r="W10" s="78">
        <v>20</v>
      </c>
      <c r="X10" s="78">
        <v>20</v>
      </c>
      <c r="Y10" s="78">
        <v>20</v>
      </c>
      <c r="Z10" s="78"/>
      <c r="AA10" s="78"/>
      <c r="AB10" s="78"/>
      <c r="AC10" s="78"/>
      <c r="AD10" s="78"/>
      <c r="AE10" s="78"/>
      <c r="AF10" s="144" t="s">
        <v>1337</v>
      </c>
      <c r="AG10" s="77" t="s">
        <v>906</v>
      </c>
      <c r="AH10" s="77" t="s">
        <v>907</v>
      </c>
    </row>
    <row r="11" spans="2:34" ht="25.5" x14ac:dyDescent="0.25">
      <c r="B11" s="77" t="s">
        <v>1177</v>
      </c>
      <c r="C11" s="77" t="s">
        <v>1331</v>
      </c>
      <c r="D11" s="120">
        <v>0.1</v>
      </c>
      <c r="E11" s="78">
        <v>300</v>
      </c>
      <c r="F11" s="142" t="s">
        <v>1175</v>
      </c>
      <c r="G11" s="78"/>
      <c r="H11" s="78"/>
      <c r="I11" s="78"/>
      <c r="J11" s="78"/>
      <c r="K11" s="78"/>
      <c r="L11" s="78"/>
      <c r="M11" s="78"/>
      <c r="N11" s="78"/>
      <c r="O11" s="78"/>
      <c r="P11" s="78"/>
      <c r="Q11" s="78"/>
      <c r="R11" s="120">
        <v>-0.1</v>
      </c>
      <c r="S11" s="120"/>
      <c r="T11" s="120"/>
      <c r="U11" s="78"/>
      <c r="V11" s="78"/>
      <c r="W11" s="78">
        <v>15</v>
      </c>
      <c r="X11" s="78">
        <v>15</v>
      </c>
      <c r="Y11" s="78">
        <v>15</v>
      </c>
      <c r="Z11" s="78"/>
      <c r="AA11" s="78"/>
      <c r="AB11" s="78"/>
      <c r="AC11" s="78"/>
      <c r="AD11" s="78"/>
      <c r="AE11" s="78"/>
      <c r="AF11" s="143" t="s">
        <v>1338</v>
      </c>
      <c r="AG11" s="77" t="s">
        <v>906</v>
      </c>
      <c r="AH11" s="77" t="s">
        <v>909</v>
      </c>
    </row>
    <row r="12" spans="2:34" ht="25.5" x14ac:dyDescent="0.25">
      <c r="B12" s="77" t="s">
        <v>1204</v>
      </c>
      <c r="C12" s="77" t="s">
        <v>564</v>
      </c>
      <c r="D12" s="120">
        <v>0.1</v>
      </c>
      <c r="E12" s="78">
        <v>250</v>
      </c>
      <c r="F12" s="142" t="s">
        <v>1175</v>
      </c>
      <c r="G12" s="78"/>
      <c r="H12" s="78"/>
      <c r="I12" s="78"/>
      <c r="J12" s="78"/>
      <c r="K12" s="78"/>
      <c r="L12" s="78"/>
      <c r="M12" s="78"/>
      <c r="N12" s="78"/>
      <c r="O12" s="78"/>
      <c r="P12" s="78"/>
      <c r="Q12" s="78"/>
      <c r="R12" s="78"/>
      <c r="S12" s="78"/>
      <c r="T12" s="78"/>
      <c r="U12" s="78"/>
      <c r="V12" s="78"/>
      <c r="W12" s="78"/>
      <c r="X12" s="78"/>
      <c r="Y12" s="78"/>
      <c r="Z12" s="78"/>
      <c r="AA12" s="78">
        <v>10</v>
      </c>
      <c r="AB12" s="78"/>
      <c r="AC12" s="78"/>
      <c r="AD12" s="78"/>
      <c r="AE12" s="78"/>
      <c r="AF12" s="143" t="s">
        <v>1344</v>
      </c>
      <c r="AG12" s="77" t="s">
        <v>948</v>
      </c>
      <c r="AH12" s="77" t="s">
        <v>949</v>
      </c>
    </row>
    <row r="13" spans="2:34" x14ac:dyDescent="0.25">
      <c r="B13" s="77" t="s">
        <v>1202</v>
      </c>
      <c r="C13" s="77" t="s">
        <v>1325</v>
      </c>
      <c r="D13" s="120">
        <v>0.1</v>
      </c>
      <c r="E13" s="78">
        <v>250</v>
      </c>
      <c r="F13" s="142" t="s">
        <v>1175</v>
      </c>
      <c r="G13" s="78"/>
      <c r="H13" s="78"/>
      <c r="I13" s="78"/>
      <c r="J13" s="78"/>
      <c r="K13" s="78"/>
      <c r="L13" s="78"/>
      <c r="M13" s="78"/>
      <c r="N13" s="78"/>
      <c r="O13" s="78"/>
      <c r="P13" s="78"/>
      <c r="Q13" s="78"/>
      <c r="R13" s="78"/>
      <c r="S13" s="78"/>
      <c r="T13" s="78"/>
      <c r="U13" s="78"/>
      <c r="V13" s="78"/>
      <c r="W13" s="78">
        <v>15</v>
      </c>
      <c r="X13" s="78">
        <v>15</v>
      </c>
      <c r="Y13" s="78">
        <v>15</v>
      </c>
      <c r="Z13" s="78">
        <v>10</v>
      </c>
      <c r="AA13" s="78"/>
      <c r="AB13" s="78"/>
      <c r="AC13" s="78"/>
      <c r="AD13" s="78"/>
      <c r="AE13" s="78"/>
      <c r="AF13" s="144" t="s">
        <v>1343</v>
      </c>
      <c r="AG13" s="77" t="s">
        <v>948</v>
      </c>
      <c r="AH13" s="77" t="s">
        <v>949</v>
      </c>
    </row>
    <row r="14" spans="2:34" x14ac:dyDescent="0.25">
      <c r="B14" s="77" t="s">
        <v>1203</v>
      </c>
      <c r="C14" s="77" t="s">
        <v>1324</v>
      </c>
      <c r="D14" s="120">
        <v>0.1</v>
      </c>
      <c r="E14" s="78">
        <v>250</v>
      </c>
      <c r="F14" s="142" t="s">
        <v>1175</v>
      </c>
      <c r="G14" s="78"/>
      <c r="H14" s="78"/>
      <c r="I14" s="78"/>
      <c r="J14" s="78"/>
      <c r="K14" s="78"/>
      <c r="L14" s="78"/>
      <c r="M14" s="78"/>
      <c r="N14" s="78"/>
      <c r="O14" s="78"/>
      <c r="P14" s="78"/>
      <c r="Q14" s="78"/>
      <c r="R14" s="120">
        <v>0.1</v>
      </c>
      <c r="S14" s="78"/>
      <c r="T14" s="120">
        <v>0.1</v>
      </c>
      <c r="U14" s="78"/>
      <c r="V14" s="78"/>
      <c r="W14" s="78"/>
      <c r="X14" s="78"/>
      <c r="Y14" s="78"/>
      <c r="Z14" s="78"/>
      <c r="AA14" s="78"/>
      <c r="AB14" s="78"/>
      <c r="AC14" s="78"/>
      <c r="AD14" s="78"/>
      <c r="AE14" s="78"/>
      <c r="AF14" s="144" t="s">
        <v>1343</v>
      </c>
      <c r="AG14" s="77" t="s">
        <v>948</v>
      </c>
      <c r="AH14" s="77" t="s">
        <v>949</v>
      </c>
    </row>
    <row r="15" spans="2:34" ht="25.5" x14ac:dyDescent="0.25">
      <c r="B15" s="77" t="s">
        <v>1205</v>
      </c>
      <c r="C15" s="77" t="s">
        <v>1330</v>
      </c>
      <c r="D15" s="120">
        <v>0.1</v>
      </c>
      <c r="E15" s="78">
        <v>250</v>
      </c>
      <c r="F15" s="142" t="s">
        <v>1175</v>
      </c>
      <c r="G15" s="78"/>
      <c r="H15" s="78"/>
      <c r="I15" s="78"/>
      <c r="J15" s="78"/>
      <c r="K15" s="78">
        <v>15</v>
      </c>
      <c r="L15" s="78"/>
      <c r="M15" s="78"/>
      <c r="N15" s="78"/>
      <c r="O15" s="78"/>
      <c r="P15" s="78"/>
      <c r="Q15" s="78"/>
      <c r="R15" s="78"/>
      <c r="S15" s="78"/>
      <c r="T15" s="78"/>
      <c r="U15" s="78"/>
      <c r="V15" s="78"/>
      <c r="W15" s="78"/>
      <c r="X15" s="78"/>
      <c r="Y15" s="78"/>
      <c r="Z15" s="78"/>
      <c r="AA15" s="78"/>
      <c r="AB15" s="78"/>
      <c r="AC15" s="78"/>
      <c r="AD15" s="78"/>
      <c r="AE15" s="78"/>
      <c r="AF15" s="143" t="s">
        <v>1345</v>
      </c>
      <c r="AG15" s="77" t="s">
        <v>948</v>
      </c>
      <c r="AH15" s="77" t="s">
        <v>949</v>
      </c>
    </row>
    <row r="16" spans="2:34" x14ac:dyDescent="0.25">
      <c r="B16" s="77" t="s">
        <v>1183</v>
      </c>
      <c r="C16" s="77" t="s">
        <v>1330</v>
      </c>
      <c r="D16" s="120">
        <v>0.1</v>
      </c>
      <c r="E16" s="78">
        <v>200</v>
      </c>
      <c r="F16" s="142" t="s">
        <v>1175</v>
      </c>
      <c r="G16" s="78"/>
      <c r="H16" s="78"/>
      <c r="I16" s="78">
        <v>15</v>
      </c>
      <c r="J16" s="78"/>
      <c r="K16" s="78"/>
      <c r="L16" s="78"/>
      <c r="M16" s="78"/>
      <c r="N16" s="78"/>
      <c r="O16" s="78"/>
      <c r="P16" s="78"/>
      <c r="Q16" s="78"/>
      <c r="R16" s="78"/>
      <c r="S16" s="78"/>
      <c r="T16" s="78"/>
      <c r="U16" s="78"/>
      <c r="V16" s="78"/>
      <c r="W16" s="78"/>
      <c r="X16" s="78"/>
      <c r="Y16" s="78"/>
      <c r="Z16" s="78"/>
      <c r="AA16" s="78"/>
      <c r="AB16" s="78"/>
      <c r="AC16" s="78"/>
      <c r="AD16" s="78"/>
      <c r="AE16" s="78">
        <v>2</v>
      </c>
      <c r="AF16" s="144" t="s">
        <v>1340</v>
      </c>
      <c r="AG16" s="77" t="s">
        <v>916</v>
      </c>
      <c r="AH16" s="77" t="s">
        <v>917</v>
      </c>
    </row>
    <row r="17" spans="2:34" x14ac:dyDescent="0.25">
      <c r="B17" s="77" t="s">
        <v>1296</v>
      </c>
      <c r="C17" s="77" t="s">
        <v>1324</v>
      </c>
      <c r="D17" s="120">
        <v>0.1</v>
      </c>
      <c r="E17" s="78">
        <v>150</v>
      </c>
      <c r="F17" s="142" t="s">
        <v>1175</v>
      </c>
      <c r="G17" s="78"/>
      <c r="H17" s="78"/>
      <c r="I17" s="78"/>
      <c r="J17" s="78"/>
      <c r="K17" s="78"/>
      <c r="L17" s="78"/>
      <c r="M17" s="78"/>
      <c r="N17" s="78"/>
      <c r="O17" s="78"/>
      <c r="P17" s="78"/>
      <c r="Q17" s="78"/>
      <c r="R17" s="78"/>
      <c r="S17" s="120">
        <v>0.25</v>
      </c>
      <c r="T17" s="78"/>
      <c r="U17" s="78"/>
      <c r="V17" s="78"/>
      <c r="W17" s="78">
        <v>15</v>
      </c>
      <c r="X17" s="78">
        <v>15</v>
      </c>
      <c r="Y17" s="78">
        <v>15</v>
      </c>
      <c r="Z17" s="78"/>
      <c r="AA17" s="78"/>
      <c r="AB17" s="78"/>
      <c r="AC17" s="78"/>
      <c r="AD17" s="78"/>
      <c r="AE17" s="78"/>
      <c r="AF17" s="143" t="s">
        <v>1343</v>
      </c>
      <c r="AG17" s="77" t="s">
        <v>1058</v>
      </c>
      <c r="AH17" s="77" t="s">
        <v>1059</v>
      </c>
    </row>
    <row r="18" spans="2:34" x14ac:dyDescent="0.25">
      <c r="B18" s="77" t="s">
        <v>1294</v>
      </c>
      <c r="C18" s="77" t="s">
        <v>1326</v>
      </c>
      <c r="D18" s="120">
        <v>0.1</v>
      </c>
      <c r="E18" s="78">
        <v>100</v>
      </c>
      <c r="F18" s="142" t="s">
        <v>1175</v>
      </c>
      <c r="G18" s="78"/>
      <c r="H18" s="78"/>
      <c r="I18" s="78"/>
      <c r="J18" s="78"/>
      <c r="K18" s="78"/>
      <c r="L18" s="78"/>
      <c r="M18" s="78"/>
      <c r="N18" s="78"/>
      <c r="O18" s="78"/>
      <c r="P18" s="78"/>
      <c r="Q18" s="78"/>
      <c r="R18" s="78"/>
      <c r="S18" s="120">
        <v>0.25</v>
      </c>
      <c r="T18" s="78"/>
      <c r="U18" s="78"/>
      <c r="V18" s="78"/>
      <c r="W18" s="78"/>
      <c r="X18" s="78"/>
      <c r="Y18" s="78"/>
      <c r="Z18" s="78">
        <v>25</v>
      </c>
      <c r="AA18" s="78"/>
      <c r="AB18" s="78"/>
      <c r="AC18" s="78"/>
      <c r="AD18" s="78"/>
      <c r="AE18" s="78"/>
      <c r="AF18" s="143" t="s">
        <v>1343</v>
      </c>
      <c r="AG18" s="77" t="s">
        <v>1058</v>
      </c>
      <c r="AH18" s="77" t="s">
        <v>1059</v>
      </c>
    </row>
    <row r="19" spans="2:34" x14ac:dyDescent="0.25">
      <c r="B19" s="77" t="s">
        <v>1293</v>
      </c>
      <c r="C19" s="77" t="s">
        <v>1326</v>
      </c>
      <c r="D19" s="120">
        <v>0.1</v>
      </c>
      <c r="E19" s="78">
        <v>100</v>
      </c>
      <c r="F19" s="142" t="s">
        <v>1175</v>
      </c>
      <c r="G19" s="78"/>
      <c r="H19" s="78"/>
      <c r="I19" s="78"/>
      <c r="J19" s="78"/>
      <c r="K19" s="78"/>
      <c r="L19" s="78"/>
      <c r="M19" s="78"/>
      <c r="N19" s="78"/>
      <c r="O19" s="78"/>
      <c r="P19" s="78"/>
      <c r="Q19" s="78"/>
      <c r="R19" s="78"/>
      <c r="S19" s="120">
        <v>0.25</v>
      </c>
      <c r="T19" s="78"/>
      <c r="U19" s="78"/>
      <c r="V19" s="78"/>
      <c r="W19" s="78"/>
      <c r="X19" s="78"/>
      <c r="Y19" s="78"/>
      <c r="Z19" s="78"/>
      <c r="AA19" s="78">
        <v>25</v>
      </c>
      <c r="AB19" s="78"/>
      <c r="AC19" s="78"/>
      <c r="AD19" s="78"/>
      <c r="AE19" s="78"/>
      <c r="AF19" s="143" t="s">
        <v>1343</v>
      </c>
      <c r="AG19" s="77" t="s">
        <v>1058</v>
      </c>
      <c r="AH19" s="77" t="s">
        <v>1059</v>
      </c>
    </row>
    <row r="20" spans="2:34" x14ac:dyDescent="0.25">
      <c r="B20" s="77" t="s">
        <v>1295</v>
      </c>
      <c r="C20" s="77"/>
      <c r="D20" s="120">
        <v>0.1</v>
      </c>
      <c r="E20" s="78">
        <v>100</v>
      </c>
      <c r="F20" s="142" t="s">
        <v>1175</v>
      </c>
      <c r="G20" s="78"/>
      <c r="H20" s="78"/>
      <c r="I20" s="78"/>
      <c r="J20" s="78"/>
      <c r="K20" s="78"/>
      <c r="L20" s="78"/>
      <c r="M20" s="78"/>
      <c r="N20" s="78"/>
      <c r="O20" s="78"/>
      <c r="P20" s="78"/>
      <c r="Q20" s="78"/>
      <c r="R20" s="78"/>
      <c r="S20" s="120">
        <v>0.25</v>
      </c>
      <c r="T20" s="78"/>
      <c r="U20" s="78"/>
      <c r="V20" s="78"/>
      <c r="W20" s="78"/>
      <c r="X20" s="78"/>
      <c r="Y20" s="78"/>
      <c r="Z20" s="78"/>
      <c r="AA20" s="78"/>
      <c r="AB20" s="78">
        <v>25</v>
      </c>
      <c r="AC20" s="78"/>
      <c r="AD20" s="78"/>
      <c r="AE20" s="78"/>
      <c r="AF20" s="143" t="s">
        <v>1343</v>
      </c>
      <c r="AG20" s="77" t="s">
        <v>1058</v>
      </c>
      <c r="AH20" s="77" t="s">
        <v>1059</v>
      </c>
    </row>
    <row r="21" spans="2:34" x14ac:dyDescent="0.25">
      <c r="B21" s="77" t="s">
        <v>1180</v>
      </c>
      <c r="C21" s="142" t="s">
        <v>1324</v>
      </c>
      <c r="D21" s="120">
        <v>0.1</v>
      </c>
      <c r="E21" s="78">
        <v>260</v>
      </c>
      <c r="F21" s="142" t="s">
        <v>1175</v>
      </c>
      <c r="G21" s="78"/>
      <c r="H21" s="78"/>
      <c r="I21" s="78"/>
      <c r="J21" s="78"/>
      <c r="K21" s="78"/>
      <c r="L21" s="78"/>
      <c r="M21" s="78"/>
      <c r="N21" s="120">
        <v>0.04</v>
      </c>
      <c r="O21" s="78"/>
      <c r="P21" s="78"/>
      <c r="Q21" s="78"/>
      <c r="R21" s="120">
        <v>0.1</v>
      </c>
      <c r="S21" s="120"/>
      <c r="T21" s="120"/>
      <c r="U21" s="78"/>
      <c r="V21" s="78"/>
      <c r="W21" s="78"/>
      <c r="X21" s="78"/>
      <c r="Y21" s="78"/>
      <c r="Z21" s="78"/>
      <c r="AA21" s="78"/>
      <c r="AB21" s="78"/>
      <c r="AC21" s="78"/>
      <c r="AD21" s="78"/>
      <c r="AE21" s="78"/>
      <c r="AF21" s="144" t="s">
        <v>1339</v>
      </c>
      <c r="AG21" s="77" t="s">
        <v>911</v>
      </c>
      <c r="AH21" s="77" t="s">
        <v>913</v>
      </c>
    </row>
    <row r="22" spans="2:34" x14ac:dyDescent="0.25">
      <c r="B22" s="77" t="s">
        <v>1181</v>
      </c>
      <c r="C22" s="142" t="s">
        <v>1330</v>
      </c>
      <c r="D22" s="120">
        <v>0.1</v>
      </c>
      <c r="E22" s="78">
        <v>270</v>
      </c>
      <c r="F22" s="142" t="s">
        <v>1175</v>
      </c>
      <c r="G22" s="78"/>
      <c r="H22" s="78"/>
      <c r="I22" s="78"/>
      <c r="J22" s="78">
        <v>10</v>
      </c>
      <c r="K22" s="78"/>
      <c r="L22" s="78"/>
      <c r="M22" s="78"/>
      <c r="N22" s="78"/>
      <c r="O22" s="78"/>
      <c r="P22" s="78"/>
      <c r="Q22" s="78"/>
      <c r="R22" s="120">
        <v>0.15</v>
      </c>
      <c r="S22" s="120"/>
      <c r="T22" s="120"/>
      <c r="U22" s="78"/>
      <c r="V22" s="78"/>
      <c r="W22" s="78"/>
      <c r="X22" s="78"/>
      <c r="Y22" s="78"/>
      <c r="Z22" s="78"/>
      <c r="AA22" s="78"/>
      <c r="AB22" s="78"/>
      <c r="AC22" s="78"/>
      <c r="AD22" s="78"/>
      <c r="AE22" s="78"/>
      <c r="AF22" s="144" t="s">
        <v>1339</v>
      </c>
      <c r="AG22" s="77" t="s">
        <v>911</v>
      </c>
      <c r="AH22" s="77" t="s">
        <v>914</v>
      </c>
    </row>
    <row r="23" spans="2:34" x14ac:dyDescent="0.25">
      <c r="B23" s="77" t="s">
        <v>1179</v>
      </c>
      <c r="C23" s="142" t="s">
        <v>1326</v>
      </c>
      <c r="D23" s="120">
        <v>0.1</v>
      </c>
      <c r="E23" s="78">
        <v>240</v>
      </c>
      <c r="F23" s="142" t="s">
        <v>1175</v>
      </c>
      <c r="G23" s="78"/>
      <c r="H23" s="78"/>
      <c r="I23" s="78"/>
      <c r="J23" s="78"/>
      <c r="K23" s="78"/>
      <c r="L23" s="78"/>
      <c r="M23" s="78"/>
      <c r="N23" s="78"/>
      <c r="O23" s="78"/>
      <c r="P23" s="78"/>
      <c r="Q23" s="78"/>
      <c r="R23" s="120">
        <v>0.15</v>
      </c>
      <c r="S23" s="120"/>
      <c r="T23" s="120"/>
      <c r="U23" s="78"/>
      <c r="V23" s="78"/>
      <c r="W23" s="78"/>
      <c r="X23" s="78"/>
      <c r="Y23" s="78"/>
      <c r="Z23" s="78">
        <v>10</v>
      </c>
      <c r="AA23" s="78"/>
      <c r="AB23" s="78"/>
      <c r="AC23" s="78"/>
      <c r="AD23" s="78"/>
      <c r="AE23" s="78"/>
      <c r="AF23" s="144" t="s">
        <v>1339</v>
      </c>
      <c r="AG23" s="77" t="s">
        <v>911</v>
      </c>
      <c r="AH23" s="77" t="s">
        <v>912</v>
      </c>
    </row>
    <row r="24" spans="2:34" x14ac:dyDescent="0.25">
      <c r="B24" s="77" t="s">
        <v>1226</v>
      </c>
      <c r="C24" s="142" t="s">
        <v>564</v>
      </c>
      <c r="D24" s="120">
        <v>0.2</v>
      </c>
      <c r="E24" s="78">
        <v>45</v>
      </c>
      <c r="F24" s="142" t="s">
        <v>1095</v>
      </c>
      <c r="G24" s="78"/>
      <c r="H24" s="78"/>
      <c r="I24" s="78"/>
      <c r="J24" s="78"/>
      <c r="K24" s="78"/>
      <c r="L24" s="78"/>
      <c r="M24" s="78"/>
      <c r="N24" s="78"/>
      <c r="O24" s="78"/>
      <c r="P24" s="78"/>
      <c r="Q24" s="78"/>
      <c r="R24" s="120">
        <v>0.05</v>
      </c>
      <c r="S24" s="78"/>
      <c r="T24" s="78"/>
      <c r="U24" s="78"/>
      <c r="V24" s="78"/>
      <c r="W24" s="78">
        <v>15</v>
      </c>
      <c r="X24" s="78">
        <v>15</v>
      </c>
      <c r="Y24" s="78">
        <v>15</v>
      </c>
      <c r="Z24" s="78"/>
      <c r="AA24" s="78"/>
      <c r="AB24" s="78"/>
      <c r="AC24" s="78"/>
      <c r="AD24" s="78"/>
      <c r="AE24" s="78"/>
      <c r="AF24" s="144"/>
      <c r="AG24" s="77"/>
      <c r="AH24" s="77" t="s">
        <v>970</v>
      </c>
    </row>
    <row r="25" spans="2:34" x14ac:dyDescent="0.25">
      <c r="B25" s="77" t="s">
        <v>1225</v>
      </c>
      <c r="C25" s="142" t="s">
        <v>564</v>
      </c>
      <c r="D25" s="120">
        <v>0.2</v>
      </c>
      <c r="E25" s="78">
        <v>45</v>
      </c>
      <c r="F25" s="142" t="s">
        <v>1103</v>
      </c>
      <c r="G25" s="78"/>
      <c r="H25" s="78"/>
      <c r="I25" s="78"/>
      <c r="J25" s="78"/>
      <c r="K25" s="78"/>
      <c r="L25" s="78"/>
      <c r="M25" s="78"/>
      <c r="N25" s="78"/>
      <c r="O25" s="78"/>
      <c r="P25" s="78"/>
      <c r="Q25" s="78"/>
      <c r="R25" s="120">
        <v>0.05</v>
      </c>
      <c r="S25" s="78"/>
      <c r="T25" s="78"/>
      <c r="U25" s="78"/>
      <c r="V25" s="78"/>
      <c r="W25" s="78">
        <v>5</v>
      </c>
      <c r="X25" s="78">
        <v>5</v>
      </c>
      <c r="Y25" s="78">
        <v>5</v>
      </c>
      <c r="Z25" s="78"/>
      <c r="AA25" s="78"/>
      <c r="AB25" s="78"/>
      <c r="AC25" s="78"/>
      <c r="AD25" s="78"/>
      <c r="AE25" s="78"/>
      <c r="AF25" s="144"/>
      <c r="AG25" s="77"/>
      <c r="AH25" s="77" t="s">
        <v>970</v>
      </c>
    </row>
    <row r="26" spans="2:34" x14ac:dyDescent="0.25">
      <c r="B26" s="77" t="s">
        <v>1242</v>
      </c>
      <c r="C26" s="142" t="s">
        <v>564</v>
      </c>
      <c r="D26" s="120">
        <v>0.5</v>
      </c>
      <c r="E26" s="78">
        <v>55</v>
      </c>
      <c r="F26" s="142" t="s">
        <v>1103</v>
      </c>
      <c r="G26" s="78"/>
      <c r="H26" s="78"/>
      <c r="I26" s="78"/>
      <c r="J26" s="78"/>
      <c r="K26" s="78"/>
      <c r="L26" s="78"/>
      <c r="M26" s="78"/>
      <c r="N26" s="78"/>
      <c r="O26" s="78"/>
      <c r="P26" s="78"/>
      <c r="Q26" s="78"/>
      <c r="R26" s="78"/>
      <c r="S26" s="78"/>
      <c r="T26" s="78"/>
      <c r="U26" s="78"/>
      <c r="V26" s="78"/>
      <c r="W26" s="78">
        <v>5</v>
      </c>
      <c r="X26" s="78">
        <v>5</v>
      </c>
      <c r="Y26" s="78">
        <v>5</v>
      </c>
      <c r="Z26" s="78"/>
      <c r="AA26" s="78"/>
      <c r="AB26" s="78"/>
      <c r="AC26" s="78">
        <v>5</v>
      </c>
      <c r="AD26" s="78"/>
      <c r="AE26" s="78"/>
      <c r="AF26" s="144"/>
      <c r="AG26" s="77"/>
      <c r="AH26" s="77" t="s">
        <v>986</v>
      </c>
    </row>
    <row r="27" spans="2:34" x14ac:dyDescent="0.25">
      <c r="B27" s="77" t="s">
        <v>1280</v>
      </c>
      <c r="C27" s="142" t="s">
        <v>564</v>
      </c>
      <c r="D27" s="120">
        <v>0.4</v>
      </c>
      <c r="E27" s="78">
        <v>60</v>
      </c>
      <c r="F27" s="142" t="s">
        <v>1103</v>
      </c>
      <c r="G27" s="78"/>
      <c r="H27" s="78"/>
      <c r="I27" s="78"/>
      <c r="J27" s="78"/>
      <c r="K27" s="78"/>
      <c r="L27" s="78"/>
      <c r="M27" s="78"/>
      <c r="N27" s="78"/>
      <c r="O27" s="78"/>
      <c r="P27" s="78"/>
      <c r="Q27" s="78"/>
      <c r="R27" s="120">
        <v>0.1</v>
      </c>
      <c r="S27" s="78"/>
      <c r="T27" s="78"/>
      <c r="U27" s="78"/>
      <c r="V27" s="78"/>
      <c r="W27" s="78"/>
      <c r="X27" s="78"/>
      <c r="Y27" s="78"/>
      <c r="Z27" s="78"/>
      <c r="AA27" s="78"/>
      <c r="AB27" s="78"/>
      <c r="AC27" s="78"/>
      <c r="AD27" s="78"/>
      <c r="AE27" s="78"/>
      <c r="AF27" s="144" t="s">
        <v>1036</v>
      </c>
      <c r="AG27" s="77"/>
      <c r="AH27" s="77" t="s">
        <v>1037</v>
      </c>
    </row>
    <row r="28" spans="2:34" x14ac:dyDescent="0.25">
      <c r="B28" s="77" t="s">
        <v>1228</v>
      </c>
      <c r="C28" s="142" t="s">
        <v>564</v>
      </c>
      <c r="D28" s="120">
        <v>0.2</v>
      </c>
      <c r="E28" s="78">
        <v>90</v>
      </c>
      <c r="F28" s="142" t="s">
        <v>1095</v>
      </c>
      <c r="G28" s="78"/>
      <c r="H28" s="78"/>
      <c r="I28" s="78"/>
      <c r="J28" s="78"/>
      <c r="K28" s="78"/>
      <c r="L28" s="78"/>
      <c r="M28" s="78"/>
      <c r="N28" s="78"/>
      <c r="O28" s="78"/>
      <c r="P28" s="120">
        <v>-0.2</v>
      </c>
      <c r="Q28" s="78"/>
      <c r="R28" s="120">
        <v>0.05</v>
      </c>
      <c r="S28" s="78"/>
      <c r="T28" s="78"/>
      <c r="U28" s="78"/>
      <c r="V28" s="78"/>
      <c r="W28" s="78"/>
      <c r="X28" s="78"/>
      <c r="Y28" s="78"/>
      <c r="Z28" s="78"/>
      <c r="AA28" s="78"/>
      <c r="AB28" s="78"/>
      <c r="AC28" s="78"/>
      <c r="AD28" s="78"/>
      <c r="AE28" s="78"/>
      <c r="AF28" s="144" t="s">
        <v>840</v>
      </c>
      <c r="AG28" s="77"/>
      <c r="AH28" s="77" t="s">
        <v>970</v>
      </c>
    </row>
    <row r="29" spans="2:34" x14ac:dyDescent="0.25">
      <c r="B29" s="77" t="s">
        <v>1230</v>
      </c>
      <c r="C29" s="142" t="s">
        <v>564</v>
      </c>
      <c r="D29" s="120">
        <v>0.1</v>
      </c>
      <c r="E29" s="78">
        <v>50</v>
      </c>
      <c r="F29" s="142" t="s">
        <v>1092</v>
      </c>
      <c r="G29" s="78"/>
      <c r="H29" s="78"/>
      <c r="I29" s="78"/>
      <c r="J29" s="78"/>
      <c r="K29" s="78"/>
      <c r="L29" s="78"/>
      <c r="M29" s="78"/>
      <c r="N29" s="78"/>
      <c r="O29" s="78"/>
      <c r="P29" s="78"/>
      <c r="Q29" s="78"/>
      <c r="R29" s="120">
        <v>0.05</v>
      </c>
      <c r="S29" s="78"/>
      <c r="T29" s="78"/>
      <c r="U29" s="78"/>
      <c r="V29" s="78"/>
      <c r="W29" s="78"/>
      <c r="X29" s="78"/>
      <c r="Y29" s="78"/>
      <c r="Z29" s="78"/>
      <c r="AA29" s="78"/>
      <c r="AB29" s="78"/>
      <c r="AC29" s="78"/>
      <c r="AD29" s="78">
        <v>10</v>
      </c>
      <c r="AE29" s="78"/>
      <c r="AF29" s="144"/>
      <c r="AG29" s="77"/>
      <c r="AH29" s="77" t="s">
        <v>970</v>
      </c>
    </row>
    <row r="30" spans="2:34" x14ac:dyDescent="0.25">
      <c r="B30" s="77" t="s">
        <v>1231</v>
      </c>
      <c r="C30" s="142" t="s">
        <v>564</v>
      </c>
      <c r="D30" s="120">
        <v>0.1</v>
      </c>
      <c r="E30" s="78">
        <v>150</v>
      </c>
      <c r="F30" s="142" t="s">
        <v>1109</v>
      </c>
      <c r="G30" s="78"/>
      <c r="H30" s="78"/>
      <c r="I30" s="78"/>
      <c r="J30" s="78"/>
      <c r="K30" s="78"/>
      <c r="L30" s="78"/>
      <c r="M30" s="78"/>
      <c r="N30" s="78"/>
      <c r="O30" s="78"/>
      <c r="P30" s="78"/>
      <c r="Q30" s="78"/>
      <c r="R30" s="120">
        <v>0.05</v>
      </c>
      <c r="S30" s="78"/>
      <c r="T30" s="78"/>
      <c r="U30" s="78"/>
      <c r="V30" s="78"/>
      <c r="W30" s="78"/>
      <c r="X30" s="78"/>
      <c r="Y30" s="78"/>
      <c r="Z30" s="78"/>
      <c r="AA30" s="78"/>
      <c r="AB30" s="78"/>
      <c r="AC30" s="78"/>
      <c r="AD30" s="78">
        <v>60</v>
      </c>
      <c r="AE30" s="78"/>
      <c r="AF30" s="144"/>
      <c r="AG30" s="77"/>
      <c r="AH30" s="77" t="s">
        <v>970</v>
      </c>
    </row>
    <row r="31" spans="2:34" x14ac:dyDescent="0.25">
      <c r="B31" s="77" t="s">
        <v>1232</v>
      </c>
      <c r="C31" s="142" t="s">
        <v>564</v>
      </c>
      <c r="D31" s="120">
        <v>0.1</v>
      </c>
      <c r="E31" s="78">
        <v>50</v>
      </c>
      <c r="F31" s="142" t="s">
        <v>1103</v>
      </c>
      <c r="G31" s="78"/>
      <c r="H31" s="78"/>
      <c r="I31" s="78"/>
      <c r="J31" s="78"/>
      <c r="K31" s="78"/>
      <c r="L31" s="78"/>
      <c r="M31" s="78"/>
      <c r="N31" s="78"/>
      <c r="O31" s="78"/>
      <c r="P31" s="78"/>
      <c r="Q31" s="78"/>
      <c r="R31" s="120">
        <v>0.05</v>
      </c>
      <c r="S31" s="78"/>
      <c r="T31" s="78"/>
      <c r="U31" s="78"/>
      <c r="V31" s="78"/>
      <c r="W31" s="78"/>
      <c r="X31" s="78"/>
      <c r="Y31" s="78"/>
      <c r="Z31" s="78"/>
      <c r="AA31" s="78"/>
      <c r="AB31" s="78"/>
      <c r="AC31" s="78"/>
      <c r="AD31" s="78">
        <v>30</v>
      </c>
      <c r="AE31" s="78"/>
      <c r="AF31" s="144"/>
      <c r="AG31" s="77"/>
      <c r="AH31" s="77" t="s">
        <v>970</v>
      </c>
    </row>
    <row r="32" spans="2:34" x14ac:dyDescent="0.25">
      <c r="B32" s="77" t="s">
        <v>1227</v>
      </c>
      <c r="C32" s="142" t="s">
        <v>564</v>
      </c>
      <c r="D32" s="120">
        <v>0.2</v>
      </c>
      <c r="E32" s="78">
        <v>50</v>
      </c>
      <c r="F32" s="142" t="s">
        <v>1103</v>
      </c>
      <c r="G32" s="78"/>
      <c r="H32" s="78"/>
      <c r="I32" s="78"/>
      <c r="J32" s="78"/>
      <c r="K32" s="78"/>
      <c r="L32" s="78"/>
      <c r="M32" s="78"/>
      <c r="N32" s="78"/>
      <c r="O32" s="78"/>
      <c r="P32" s="78"/>
      <c r="Q32" s="78"/>
      <c r="R32" s="120">
        <v>0.05</v>
      </c>
      <c r="S32" s="78"/>
      <c r="T32" s="78"/>
      <c r="U32" s="78"/>
      <c r="V32" s="78"/>
      <c r="W32" s="78"/>
      <c r="X32" s="78"/>
      <c r="Y32" s="78"/>
      <c r="Z32" s="78"/>
      <c r="AA32" s="78"/>
      <c r="AB32" s="78"/>
      <c r="AC32" s="78"/>
      <c r="AD32" s="78"/>
      <c r="AE32" s="78"/>
      <c r="AF32" s="144" t="s">
        <v>971</v>
      </c>
      <c r="AG32" s="77"/>
      <c r="AH32" s="77" t="s">
        <v>970</v>
      </c>
    </row>
    <row r="33" spans="2:34" x14ac:dyDescent="0.25">
      <c r="B33" s="77" t="s">
        <v>1229</v>
      </c>
      <c r="C33" s="142" t="s">
        <v>564</v>
      </c>
      <c r="D33" s="120">
        <v>0.2</v>
      </c>
      <c r="E33" s="78">
        <v>50</v>
      </c>
      <c r="F33" s="142" t="s">
        <v>1103</v>
      </c>
      <c r="G33" s="78"/>
      <c r="H33" s="78"/>
      <c r="I33" s="78"/>
      <c r="J33" s="78"/>
      <c r="K33" s="78"/>
      <c r="L33" s="78"/>
      <c r="M33" s="78"/>
      <c r="N33" s="78"/>
      <c r="O33" s="78"/>
      <c r="P33" s="78"/>
      <c r="Q33" s="78"/>
      <c r="R33" s="120">
        <v>0.05</v>
      </c>
      <c r="S33" s="78"/>
      <c r="T33" s="78"/>
      <c r="U33" s="78"/>
      <c r="V33" s="78"/>
      <c r="W33" s="78"/>
      <c r="X33" s="78"/>
      <c r="Y33" s="78"/>
      <c r="Z33" s="78"/>
      <c r="AA33" s="78"/>
      <c r="AB33" s="78"/>
      <c r="AC33" s="78"/>
      <c r="AD33" s="78"/>
      <c r="AE33" s="78"/>
      <c r="AF33" s="144" t="s">
        <v>972</v>
      </c>
      <c r="AG33" s="77"/>
      <c r="AH33" s="77" t="s">
        <v>970</v>
      </c>
    </row>
    <row r="34" spans="2:34" x14ac:dyDescent="0.25">
      <c r="B34" s="77" t="s">
        <v>1304</v>
      </c>
      <c r="C34" s="142" t="s">
        <v>564</v>
      </c>
      <c r="D34" s="120">
        <v>0.4</v>
      </c>
      <c r="E34" s="78">
        <v>40</v>
      </c>
      <c r="F34" s="142" t="s">
        <v>1103</v>
      </c>
      <c r="G34" s="78"/>
      <c r="H34" s="78"/>
      <c r="I34" s="78"/>
      <c r="J34" s="78"/>
      <c r="K34" s="78"/>
      <c r="L34" s="78"/>
      <c r="M34" s="78"/>
      <c r="N34" s="78"/>
      <c r="O34" s="78"/>
      <c r="P34" s="78"/>
      <c r="Q34" s="78"/>
      <c r="R34" s="120">
        <v>-0.05</v>
      </c>
      <c r="S34" s="78"/>
      <c r="T34" s="78"/>
      <c r="U34" s="78"/>
      <c r="V34" s="78"/>
      <c r="W34" s="78"/>
      <c r="X34" s="78"/>
      <c r="Y34" s="78"/>
      <c r="Z34" s="78"/>
      <c r="AA34" s="78"/>
      <c r="AB34" s="78"/>
      <c r="AC34" s="78"/>
      <c r="AD34" s="78"/>
      <c r="AE34" s="78"/>
      <c r="AF34" s="144" t="s">
        <v>1067</v>
      </c>
      <c r="AG34" s="77"/>
      <c r="AH34" s="77" t="s">
        <v>1068</v>
      </c>
    </row>
    <row r="35" spans="2:34" x14ac:dyDescent="0.25">
      <c r="B35" s="77" t="s">
        <v>1139</v>
      </c>
      <c r="C35" s="142" t="s">
        <v>564</v>
      </c>
      <c r="D35" s="120">
        <v>0.3</v>
      </c>
      <c r="E35" s="78">
        <v>75</v>
      </c>
      <c r="F35" s="142" t="s">
        <v>1095</v>
      </c>
      <c r="G35" s="78"/>
      <c r="H35" s="78"/>
      <c r="I35" s="78"/>
      <c r="J35" s="78"/>
      <c r="K35" s="78"/>
      <c r="L35" s="78"/>
      <c r="M35" s="78"/>
      <c r="N35" s="78"/>
      <c r="O35" s="78"/>
      <c r="P35" s="120">
        <v>-0.1</v>
      </c>
      <c r="Q35" s="78"/>
      <c r="R35" s="78"/>
      <c r="S35" s="78"/>
      <c r="T35" s="78"/>
      <c r="U35" s="78"/>
      <c r="V35" s="78"/>
      <c r="W35" s="78"/>
      <c r="X35" s="78"/>
      <c r="Y35" s="78"/>
      <c r="Z35" s="78"/>
      <c r="AA35" s="78"/>
      <c r="AB35" s="78"/>
      <c r="AC35" s="78"/>
      <c r="AD35" s="78"/>
      <c r="AE35" s="78"/>
      <c r="AF35" s="144" t="s">
        <v>854</v>
      </c>
      <c r="AG35" s="77"/>
      <c r="AH35" s="77" t="s">
        <v>855</v>
      </c>
    </row>
    <row r="36" spans="2:34" x14ac:dyDescent="0.25">
      <c r="B36" s="77" t="s">
        <v>1173</v>
      </c>
      <c r="C36" s="142" t="s">
        <v>564</v>
      </c>
      <c r="D36" s="120">
        <v>0.1</v>
      </c>
      <c r="E36" s="78">
        <v>200</v>
      </c>
      <c r="F36" s="142" t="s">
        <v>1109</v>
      </c>
      <c r="G36" s="78"/>
      <c r="H36" s="78"/>
      <c r="I36" s="78"/>
      <c r="J36" s="78"/>
      <c r="K36" s="78"/>
      <c r="L36" s="78"/>
      <c r="M36" s="78"/>
      <c r="N36" s="78"/>
      <c r="O36" s="78">
        <v>5</v>
      </c>
      <c r="P36" s="78"/>
      <c r="Q36" s="78"/>
      <c r="R36" s="78"/>
      <c r="S36" s="78"/>
      <c r="T36" s="78"/>
      <c r="U36" s="78"/>
      <c r="V36" s="78"/>
      <c r="W36" s="78"/>
      <c r="X36" s="78"/>
      <c r="Y36" s="78"/>
      <c r="Z36" s="78"/>
      <c r="AA36" s="78"/>
      <c r="AB36" s="78"/>
      <c r="AC36" s="78"/>
      <c r="AD36" s="78"/>
      <c r="AE36" s="78">
        <v>5</v>
      </c>
      <c r="AF36" s="144" t="s">
        <v>904</v>
      </c>
      <c r="AG36" s="77"/>
      <c r="AH36" s="77" t="s">
        <v>905</v>
      </c>
    </row>
    <row r="37" spans="2:34" ht="25.5" x14ac:dyDescent="0.25">
      <c r="B37" s="77" t="s">
        <v>1158</v>
      </c>
      <c r="C37" s="142" t="s">
        <v>564</v>
      </c>
      <c r="D37" s="120">
        <v>0.3</v>
      </c>
      <c r="E37" s="78">
        <v>110</v>
      </c>
      <c r="F37" s="142" t="s">
        <v>1095</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143" t="s">
        <v>1334</v>
      </c>
      <c r="AG37" s="77"/>
      <c r="AH37" s="77" t="s">
        <v>882</v>
      </c>
    </row>
    <row r="38" spans="2:34" ht="25.5" x14ac:dyDescent="0.25">
      <c r="B38" s="77" t="s">
        <v>1159</v>
      </c>
      <c r="C38" s="142" t="s">
        <v>564</v>
      </c>
      <c r="D38" s="120">
        <v>0.3</v>
      </c>
      <c r="E38" s="78">
        <v>110</v>
      </c>
      <c r="F38" s="142" t="s">
        <v>1095</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143" t="s">
        <v>1335</v>
      </c>
      <c r="AG38" s="77"/>
      <c r="AH38" s="77" t="s">
        <v>883</v>
      </c>
    </row>
    <row r="39" spans="2:34" x14ac:dyDescent="0.25">
      <c r="B39" s="77" t="s">
        <v>1234</v>
      </c>
      <c r="C39" s="142" t="s">
        <v>564</v>
      </c>
      <c r="D39" s="120">
        <v>0.3</v>
      </c>
      <c r="E39" s="78">
        <v>80</v>
      </c>
      <c r="F39" s="142" t="s">
        <v>1095</v>
      </c>
      <c r="G39" s="78"/>
      <c r="H39" s="78"/>
      <c r="I39" s="78"/>
      <c r="J39" s="78"/>
      <c r="K39" s="78"/>
      <c r="L39" s="78"/>
      <c r="M39" s="78"/>
      <c r="N39" s="78"/>
      <c r="O39" s="78"/>
      <c r="P39" s="78"/>
      <c r="Q39" s="78"/>
      <c r="R39" s="78"/>
      <c r="S39" s="78"/>
      <c r="T39" s="78"/>
      <c r="U39" s="78"/>
      <c r="V39" s="78"/>
      <c r="W39" s="78"/>
      <c r="X39" s="78"/>
      <c r="Y39" s="78"/>
      <c r="Z39" s="78"/>
      <c r="AA39" s="78"/>
      <c r="AB39" s="78"/>
      <c r="AC39" s="78">
        <v>10</v>
      </c>
      <c r="AD39" s="78"/>
      <c r="AE39" s="78"/>
      <c r="AF39" s="144" t="s">
        <v>975</v>
      </c>
      <c r="AG39" s="77"/>
      <c r="AH39" s="77" t="s">
        <v>976</v>
      </c>
    </row>
    <row r="40" spans="2:34" x14ac:dyDescent="0.25">
      <c r="B40" s="77" t="s">
        <v>1244</v>
      </c>
      <c r="C40" s="142" t="s">
        <v>564</v>
      </c>
      <c r="D40" s="120">
        <v>0.4</v>
      </c>
      <c r="E40" s="78">
        <v>30</v>
      </c>
      <c r="F40" s="142" t="s">
        <v>1092</v>
      </c>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144" t="s">
        <v>989</v>
      </c>
      <c r="AG40" s="77"/>
      <c r="AH40" s="77" t="s">
        <v>990</v>
      </c>
    </row>
    <row r="41" spans="2:34" x14ac:dyDescent="0.25">
      <c r="B41" s="77" t="s">
        <v>1245</v>
      </c>
      <c r="C41" s="142" t="s">
        <v>564</v>
      </c>
      <c r="D41" s="120">
        <v>0.4</v>
      </c>
      <c r="E41" s="78">
        <v>50</v>
      </c>
      <c r="F41" s="142" t="s">
        <v>1103</v>
      </c>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144" t="s">
        <v>991</v>
      </c>
      <c r="AG41" s="77"/>
      <c r="AH41" s="77" t="s">
        <v>992</v>
      </c>
    </row>
    <row r="42" spans="2:34" x14ac:dyDescent="0.25">
      <c r="B42" s="77" t="s">
        <v>1246</v>
      </c>
      <c r="C42" s="142" t="s">
        <v>564</v>
      </c>
      <c r="D42" s="120">
        <v>0.4</v>
      </c>
      <c r="E42" s="78">
        <v>50</v>
      </c>
      <c r="F42" s="142" t="s">
        <v>1103</v>
      </c>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144" t="s">
        <v>993</v>
      </c>
      <c r="AG42" s="77"/>
      <c r="AH42" s="77" t="s">
        <v>994</v>
      </c>
    </row>
    <row r="43" spans="2:34" x14ac:dyDescent="0.25">
      <c r="B43" s="77" t="s">
        <v>1286</v>
      </c>
      <c r="C43" s="142" t="s">
        <v>564</v>
      </c>
      <c r="D43" s="120">
        <v>0.4</v>
      </c>
      <c r="E43" s="78">
        <v>62</v>
      </c>
      <c r="F43" s="142" t="s">
        <v>1103</v>
      </c>
      <c r="G43" s="78"/>
      <c r="H43" s="78"/>
      <c r="I43" s="78"/>
      <c r="J43" s="78"/>
      <c r="K43" s="78"/>
      <c r="L43" s="78"/>
      <c r="M43" s="78"/>
      <c r="N43" s="78"/>
      <c r="O43" s="78"/>
      <c r="P43" s="78"/>
      <c r="Q43" s="78"/>
      <c r="R43" s="78"/>
      <c r="S43" s="78"/>
      <c r="T43" s="78"/>
      <c r="U43" s="78"/>
      <c r="V43" s="78"/>
      <c r="W43" s="78"/>
      <c r="X43" s="78"/>
      <c r="Y43" s="78"/>
      <c r="Z43" s="78"/>
      <c r="AA43" s="78"/>
      <c r="AB43" s="78"/>
      <c r="AC43" s="78">
        <v>5</v>
      </c>
      <c r="AD43" s="78"/>
      <c r="AE43" s="78"/>
      <c r="AF43" s="144" t="s">
        <v>1048</v>
      </c>
      <c r="AG43" s="77"/>
      <c r="AH43" s="77" t="s">
        <v>1049</v>
      </c>
    </row>
    <row r="44" spans="2:34" x14ac:dyDescent="0.25">
      <c r="B44" s="77" t="s">
        <v>1098</v>
      </c>
      <c r="C44" s="142" t="s">
        <v>1325</v>
      </c>
      <c r="D44" s="120">
        <v>0.2</v>
      </c>
      <c r="E44" s="78">
        <v>110</v>
      </c>
      <c r="F44" s="142" t="s">
        <v>1095</v>
      </c>
      <c r="G44" s="78"/>
      <c r="H44" s="78"/>
      <c r="I44" s="78"/>
      <c r="J44" s="78"/>
      <c r="K44" s="78"/>
      <c r="L44" s="78"/>
      <c r="M44" s="78"/>
      <c r="N44" s="78"/>
      <c r="O44" s="78"/>
      <c r="P44" s="78"/>
      <c r="Q44" s="78"/>
      <c r="R44" s="120">
        <v>-0.15</v>
      </c>
      <c r="S44" s="120"/>
      <c r="T44" s="120"/>
      <c r="U44" s="78"/>
      <c r="V44" s="78"/>
      <c r="W44" s="78">
        <v>10</v>
      </c>
      <c r="X44" s="78">
        <v>10</v>
      </c>
      <c r="Y44" s="78">
        <v>10</v>
      </c>
      <c r="Z44" s="78">
        <v>50</v>
      </c>
      <c r="AA44" s="78"/>
      <c r="AB44" s="78"/>
      <c r="AC44" s="78"/>
      <c r="AD44" s="78"/>
      <c r="AE44" s="78"/>
      <c r="AF44" s="144"/>
      <c r="AG44" s="77"/>
      <c r="AH44" s="77" t="s">
        <v>829</v>
      </c>
    </row>
    <row r="45" spans="2:34" x14ac:dyDescent="0.25">
      <c r="B45" s="77" t="s">
        <v>1262</v>
      </c>
      <c r="C45" s="142" t="s">
        <v>1325</v>
      </c>
      <c r="D45" s="120">
        <v>0.4</v>
      </c>
      <c r="E45" s="78">
        <v>80</v>
      </c>
      <c r="F45" s="142" t="s">
        <v>1095</v>
      </c>
      <c r="G45" s="78"/>
      <c r="H45" s="78"/>
      <c r="I45" s="78"/>
      <c r="J45" s="78"/>
      <c r="K45" s="78"/>
      <c r="L45" s="78"/>
      <c r="M45" s="78"/>
      <c r="N45" s="78"/>
      <c r="O45" s="78"/>
      <c r="P45" s="78"/>
      <c r="Q45" s="78"/>
      <c r="R45" s="78"/>
      <c r="S45" s="78"/>
      <c r="T45" s="78"/>
      <c r="U45" s="78"/>
      <c r="V45" s="78"/>
      <c r="W45" s="78">
        <v>5</v>
      </c>
      <c r="X45" s="78">
        <v>5</v>
      </c>
      <c r="Y45" s="78">
        <v>5</v>
      </c>
      <c r="Z45" s="78">
        <v>15</v>
      </c>
      <c r="AA45" s="78">
        <v>15</v>
      </c>
      <c r="AB45" s="78">
        <v>15</v>
      </c>
      <c r="AC45" s="78">
        <v>10</v>
      </c>
      <c r="AD45" s="78"/>
      <c r="AE45" s="78"/>
      <c r="AF45" s="144"/>
      <c r="AG45" s="77"/>
      <c r="AH45" s="77" t="s">
        <v>1009</v>
      </c>
    </row>
    <row r="46" spans="2:34" x14ac:dyDescent="0.25">
      <c r="B46" s="77" t="s">
        <v>1276</v>
      </c>
      <c r="C46" s="142" t="s">
        <v>1325</v>
      </c>
      <c r="D46" s="120">
        <v>0.4</v>
      </c>
      <c r="E46" s="78">
        <v>45</v>
      </c>
      <c r="F46" s="142" t="s">
        <v>1103</v>
      </c>
      <c r="G46" s="78"/>
      <c r="H46" s="78"/>
      <c r="I46" s="78"/>
      <c r="J46" s="78"/>
      <c r="K46" s="78"/>
      <c r="L46" s="78"/>
      <c r="M46" s="78"/>
      <c r="N46" s="78"/>
      <c r="O46" s="78"/>
      <c r="P46" s="78"/>
      <c r="Q46" s="78"/>
      <c r="R46" s="120">
        <v>-0.1</v>
      </c>
      <c r="S46" s="78"/>
      <c r="T46" s="78"/>
      <c r="U46" s="78"/>
      <c r="V46" s="78"/>
      <c r="W46" s="78">
        <v>15</v>
      </c>
      <c r="X46" s="78">
        <v>15</v>
      </c>
      <c r="Y46" s="78">
        <v>15</v>
      </c>
      <c r="Z46" s="78">
        <v>10</v>
      </c>
      <c r="AA46" s="78"/>
      <c r="AB46" s="78"/>
      <c r="AC46" s="78"/>
      <c r="AD46" s="78"/>
      <c r="AE46" s="78"/>
      <c r="AF46" s="144"/>
      <c r="AG46" s="77"/>
      <c r="AH46" s="77" t="s">
        <v>1031</v>
      </c>
    </row>
    <row r="47" spans="2:34" x14ac:dyDescent="0.25">
      <c r="B47" s="77" t="s">
        <v>1320</v>
      </c>
      <c r="C47" s="142" t="s">
        <v>1325</v>
      </c>
      <c r="D47" s="120">
        <v>0.1</v>
      </c>
      <c r="E47" s="78">
        <v>100</v>
      </c>
      <c r="F47" s="142" t="s">
        <v>1175</v>
      </c>
      <c r="G47" s="78"/>
      <c r="H47" s="78"/>
      <c r="I47" s="78"/>
      <c r="J47" s="78"/>
      <c r="K47" s="78"/>
      <c r="L47" s="78"/>
      <c r="M47" s="78"/>
      <c r="N47" s="78"/>
      <c r="O47" s="78"/>
      <c r="P47" s="78"/>
      <c r="Q47" s="78"/>
      <c r="R47" s="78"/>
      <c r="S47" s="78"/>
      <c r="T47" s="78"/>
      <c r="U47" s="78"/>
      <c r="V47" s="78"/>
      <c r="W47" s="78">
        <v>5</v>
      </c>
      <c r="X47" s="78">
        <v>5</v>
      </c>
      <c r="Y47" s="78">
        <v>5</v>
      </c>
      <c r="Z47" s="78">
        <v>10</v>
      </c>
      <c r="AA47" s="78">
        <v>10</v>
      </c>
      <c r="AB47" s="78">
        <v>10</v>
      </c>
      <c r="AC47" s="78"/>
      <c r="AD47" s="78"/>
      <c r="AE47" s="78"/>
      <c r="AF47" s="144" t="s">
        <v>987</v>
      </c>
      <c r="AG47" s="77"/>
      <c r="AH47" s="77" t="s">
        <v>1090</v>
      </c>
    </row>
    <row r="48" spans="2:34" x14ac:dyDescent="0.25">
      <c r="B48" s="77" t="s">
        <v>1273</v>
      </c>
      <c r="C48" s="142" t="s">
        <v>1325</v>
      </c>
      <c r="D48" s="120">
        <v>0.1</v>
      </c>
      <c r="E48" s="78">
        <v>75</v>
      </c>
      <c r="F48" s="142" t="s">
        <v>1095</v>
      </c>
      <c r="G48" s="78"/>
      <c r="H48" s="78"/>
      <c r="I48" s="78"/>
      <c r="J48" s="78"/>
      <c r="K48" s="78"/>
      <c r="L48" s="78"/>
      <c r="M48" s="78"/>
      <c r="N48" s="78"/>
      <c r="O48" s="78"/>
      <c r="P48" s="120">
        <v>0.1</v>
      </c>
      <c r="Q48" s="78"/>
      <c r="R48" s="78"/>
      <c r="S48" s="78"/>
      <c r="T48" s="78"/>
      <c r="U48" s="78"/>
      <c r="V48" s="78"/>
      <c r="W48" s="78"/>
      <c r="X48" s="78"/>
      <c r="Y48" s="78"/>
      <c r="Z48" s="78">
        <v>10</v>
      </c>
      <c r="AA48" s="78"/>
      <c r="AB48" s="78"/>
      <c r="AC48" s="78"/>
      <c r="AD48" s="78"/>
      <c r="AE48" s="78"/>
      <c r="AF48" s="144" t="s">
        <v>1027</v>
      </c>
      <c r="AG48" s="77"/>
      <c r="AH48" s="77" t="s">
        <v>1028</v>
      </c>
    </row>
    <row r="49" spans="2:34" x14ac:dyDescent="0.25">
      <c r="B49" s="77" t="s">
        <v>1212</v>
      </c>
      <c r="C49" s="142" t="s">
        <v>1325</v>
      </c>
      <c r="D49" s="120">
        <v>0.5</v>
      </c>
      <c r="E49" s="78">
        <v>50</v>
      </c>
      <c r="F49" s="142" t="s">
        <v>1103</v>
      </c>
      <c r="G49" s="78"/>
      <c r="H49" s="78"/>
      <c r="I49" s="78"/>
      <c r="J49" s="78"/>
      <c r="K49" s="78"/>
      <c r="L49" s="78"/>
      <c r="M49" s="78"/>
      <c r="N49" s="78"/>
      <c r="O49" s="78">
        <v>3</v>
      </c>
      <c r="P49" s="78"/>
      <c r="Q49" s="78"/>
      <c r="R49" s="78"/>
      <c r="S49" s="78"/>
      <c r="T49" s="78"/>
      <c r="U49" s="78"/>
      <c r="V49" s="78"/>
      <c r="W49" s="78"/>
      <c r="X49" s="78"/>
      <c r="Y49" s="78"/>
      <c r="Z49" s="78">
        <v>10</v>
      </c>
      <c r="AA49" s="78"/>
      <c r="AB49" s="78"/>
      <c r="AC49" s="78"/>
      <c r="AD49" s="78"/>
      <c r="AE49" s="78"/>
      <c r="AF49" s="144"/>
      <c r="AG49" s="77"/>
      <c r="AH49" s="77" t="s">
        <v>955</v>
      </c>
    </row>
    <row r="50" spans="2:34" x14ac:dyDescent="0.25">
      <c r="B50" s="77" t="s">
        <v>1193</v>
      </c>
      <c r="C50" s="142" t="s">
        <v>1325</v>
      </c>
      <c r="D50" s="120">
        <v>0.1</v>
      </c>
      <c r="E50" s="78">
        <v>100</v>
      </c>
      <c r="F50" s="142" t="s">
        <v>1095</v>
      </c>
      <c r="G50" s="78"/>
      <c r="H50" s="78"/>
      <c r="I50" s="78"/>
      <c r="J50" s="78"/>
      <c r="K50" s="78"/>
      <c r="L50" s="78"/>
      <c r="M50" s="78"/>
      <c r="N50" s="78"/>
      <c r="O50" s="78"/>
      <c r="P50" s="78"/>
      <c r="Q50" s="78"/>
      <c r="R50" s="78"/>
      <c r="S50" s="78"/>
      <c r="T50" s="78"/>
      <c r="U50" s="78"/>
      <c r="V50" s="78"/>
      <c r="W50" s="78"/>
      <c r="X50" s="78"/>
      <c r="Y50" s="78"/>
      <c r="Z50" s="78">
        <v>10</v>
      </c>
      <c r="AA50" s="78">
        <v>10</v>
      </c>
      <c r="AB50" s="78"/>
      <c r="AC50" s="78">
        <v>10</v>
      </c>
      <c r="AD50" s="78"/>
      <c r="AE50" s="78"/>
      <c r="AF50" s="144"/>
      <c r="AG50" s="77"/>
      <c r="AH50" s="77" t="s">
        <v>934</v>
      </c>
    </row>
    <row r="51" spans="2:34" x14ac:dyDescent="0.25">
      <c r="B51" s="77" t="s">
        <v>1261</v>
      </c>
      <c r="C51" s="142" t="s">
        <v>1325</v>
      </c>
      <c r="D51" s="120">
        <v>0.4</v>
      </c>
      <c r="E51" s="78">
        <v>60</v>
      </c>
      <c r="F51" s="142" t="s">
        <v>1095</v>
      </c>
      <c r="G51" s="78"/>
      <c r="H51" s="78"/>
      <c r="I51" s="78"/>
      <c r="J51" s="78"/>
      <c r="K51" s="78"/>
      <c r="L51" s="78"/>
      <c r="M51" s="78"/>
      <c r="N51" s="78"/>
      <c r="O51" s="78"/>
      <c r="P51" s="78"/>
      <c r="Q51" s="78"/>
      <c r="R51" s="78"/>
      <c r="S51" s="78"/>
      <c r="T51" s="78"/>
      <c r="U51" s="78"/>
      <c r="V51" s="78"/>
      <c r="W51" s="78"/>
      <c r="X51" s="78"/>
      <c r="Y51" s="78"/>
      <c r="Z51" s="78">
        <v>10</v>
      </c>
      <c r="AA51" s="78">
        <v>10</v>
      </c>
      <c r="AB51" s="78">
        <v>10</v>
      </c>
      <c r="AC51" s="78">
        <v>10</v>
      </c>
      <c r="AD51" s="78"/>
      <c r="AE51" s="78"/>
      <c r="AF51" s="144"/>
      <c r="AG51" s="77"/>
      <c r="AH51" s="77" t="s">
        <v>1009</v>
      </c>
    </row>
    <row r="52" spans="2:34" x14ac:dyDescent="0.25">
      <c r="B52" s="77" t="s">
        <v>1291</v>
      </c>
      <c r="C52" s="142" t="s">
        <v>1325</v>
      </c>
      <c r="D52" s="120">
        <v>0.3</v>
      </c>
      <c r="E52" s="78">
        <v>74</v>
      </c>
      <c r="F52" s="142" t="s">
        <v>1095</v>
      </c>
      <c r="G52" s="78"/>
      <c r="H52" s="78"/>
      <c r="I52" s="78"/>
      <c r="J52" s="78"/>
      <c r="K52" s="78"/>
      <c r="L52" s="78"/>
      <c r="M52" s="78"/>
      <c r="N52" s="78"/>
      <c r="O52" s="78"/>
      <c r="P52" s="78"/>
      <c r="Q52" s="78"/>
      <c r="R52" s="78"/>
      <c r="S52" s="78"/>
      <c r="T52" s="78"/>
      <c r="U52" s="78"/>
      <c r="V52" s="78"/>
      <c r="W52" s="78"/>
      <c r="X52" s="78"/>
      <c r="Y52" s="78"/>
      <c r="Z52" s="78">
        <v>5</v>
      </c>
      <c r="AA52" s="78">
        <v>5</v>
      </c>
      <c r="AB52" s="78">
        <v>5</v>
      </c>
      <c r="AC52" s="78">
        <v>5</v>
      </c>
      <c r="AD52" s="78"/>
      <c r="AE52" s="78"/>
      <c r="AF52" s="144" t="s">
        <v>1011</v>
      </c>
      <c r="AG52" s="77"/>
      <c r="AH52" s="77" t="s">
        <v>1055</v>
      </c>
    </row>
    <row r="53" spans="2:34" x14ac:dyDescent="0.25">
      <c r="B53" s="77" t="s">
        <v>1257</v>
      </c>
      <c r="C53" s="142" t="s">
        <v>1325</v>
      </c>
      <c r="D53" s="120">
        <v>0.4</v>
      </c>
      <c r="E53" s="78">
        <v>50</v>
      </c>
      <c r="F53" s="142" t="s">
        <v>1103</v>
      </c>
      <c r="G53" s="78"/>
      <c r="H53" s="78"/>
      <c r="I53" s="78"/>
      <c r="J53" s="78"/>
      <c r="K53" s="78"/>
      <c r="L53" s="78"/>
      <c r="M53" s="78"/>
      <c r="N53" s="78"/>
      <c r="O53" s="78"/>
      <c r="P53" s="78"/>
      <c r="Q53" s="78"/>
      <c r="R53" s="78"/>
      <c r="S53" s="78"/>
      <c r="T53" s="78"/>
      <c r="U53" s="78"/>
      <c r="V53" s="78"/>
      <c r="W53" s="78"/>
      <c r="X53" s="78"/>
      <c r="Y53" s="78"/>
      <c r="Z53" s="78">
        <v>5</v>
      </c>
      <c r="AA53" s="78">
        <v>5</v>
      </c>
      <c r="AB53" s="78">
        <v>5</v>
      </c>
      <c r="AC53" s="78"/>
      <c r="AD53" s="78"/>
      <c r="AE53" s="78"/>
      <c r="AF53" s="144" t="s">
        <v>1005</v>
      </c>
      <c r="AG53" s="77"/>
      <c r="AH53" s="77" t="s">
        <v>1006</v>
      </c>
    </row>
    <row r="54" spans="2:34" x14ac:dyDescent="0.25">
      <c r="B54" s="77" t="s">
        <v>1155</v>
      </c>
      <c r="C54" s="142" t="s">
        <v>1325</v>
      </c>
      <c r="D54" s="120">
        <v>0.7</v>
      </c>
      <c r="E54" s="78">
        <v>45</v>
      </c>
      <c r="F54" s="142" t="s">
        <v>1103</v>
      </c>
      <c r="G54" s="78"/>
      <c r="H54" s="78"/>
      <c r="I54" s="78"/>
      <c r="J54" s="78"/>
      <c r="K54" s="78"/>
      <c r="L54" s="78"/>
      <c r="M54" s="78"/>
      <c r="N54" s="78"/>
      <c r="O54" s="78"/>
      <c r="P54" s="78"/>
      <c r="Q54" s="78"/>
      <c r="R54" s="78"/>
      <c r="S54" s="78"/>
      <c r="T54" s="78"/>
      <c r="U54" s="78"/>
      <c r="V54" s="78"/>
      <c r="W54" s="78"/>
      <c r="X54" s="78"/>
      <c r="Y54" s="78"/>
      <c r="Z54" s="78">
        <v>5</v>
      </c>
      <c r="AA54" s="78">
        <v>5</v>
      </c>
      <c r="AB54" s="78">
        <v>5</v>
      </c>
      <c r="AC54" s="78"/>
      <c r="AD54" s="78"/>
      <c r="AE54" s="78"/>
      <c r="AF54" s="144"/>
      <c r="AG54" s="77"/>
      <c r="AH54" s="77" t="s">
        <v>877</v>
      </c>
    </row>
    <row r="55" spans="2:34" x14ac:dyDescent="0.25">
      <c r="B55" s="77" t="s">
        <v>1260</v>
      </c>
      <c r="C55" s="142" t="s">
        <v>1325</v>
      </c>
      <c r="D55" s="120">
        <v>0.7</v>
      </c>
      <c r="E55" s="78">
        <v>40</v>
      </c>
      <c r="F55" s="142" t="s">
        <v>1103</v>
      </c>
      <c r="G55" s="78"/>
      <c r="H55" s="78"/>
      <c r="I55" s="78"/>
      <c r="J55" s="78"/>
      <c r="K55" s="78"/>
      <c r="L55" s="78"/>
      <c r="M55" s="78"/>
      <c r="N55" s="78"/>
      <c r="O55" s="78"/>
      <c r="P55" s="78"/>
      <c r="Q55" s="78"/>
      <c r="R55" s="78"/>
      <c r="S55" s="78"/>
      <c r="T55" s="78"/>
      <c r="U55" s="78"/>
      <c r="V55" s="78"/>
      <c r="W55" s="78"/>
      <c r="X55" s="78"/>
      <c r="Y55" s="78"/>
      <c r="Z55" s="78">
        <v>5</v>
      </c>
      <c r="AA55" s="78">
        <v>5</v>
      </c>
      <c r="AB55" s="78">
        <v>5</v>
      </c>
      <c r="AC55" s="78"/>
      <c r="AD55" s="78"/>
      <c r="AE55" s="78"/>
      <c r="AF55" s="144"/>
      <c r="AG55" s="77"/>
      <c r="AH55" s="77" t="s">
        <v>1009</v>
      </c>
    </row>
    <row r="56" spans="2:34" x14ac:dyDescent="0.25">
      <c r="B56" s="77" t="s">
        <v>1133</v>
      </c>
      <c r="C56" s="142" t="s">
        <v>1325</v>
      </c>
      <c r="D56" s="120">
        <v>0</v>
      </c>
      <c r="E56" s="78">
        <v>200</v>
      </c>
      <c r="F56" s="142" t="s">
        <v>1109</v>
      </c>
      <c r="G56" s="78"/>
      <c r="H56" s="78"/>
      <c r="I56" s="78"/>
      <c r="J56" s="78"/>
      <c r="K56" s="78"/>
      <c r="L56" s="78"/>
      <c r="M56" s="78"/>
      <c r="N56" s="78"/>
      <c r="O56" s="78"/>
      <c r="P56" s="78"/>
      <c r="Q56" s="78"/>
      <c r="R56" s="78"/>
      <c r="S56" s="78"/>
      <c r="T56" s="78"/>
      <c r="U56" s="78"/>
      <c r="V56" s="78"/>
      <c r="W56" s="78">
        <v>25</v>
      </c>
      <c r="X56" s="78">
        <v>25</v>
      </c>
      <c r="Y56" s="78">
        <v>25</v>
      </c>
      <c r="Z56" s="78"/>
      <c r="AA56" s="78"/>
      <c r="AB56" s="78"/>
      <c r="AC56" s="78"/>
      <c r="AD56" s="78">
        <v>20</v>
      </c>
      <c r="AE56" s="78"/>
      <c r="AF56" s="144"/>
      <c r="AG56" s="77"/>
      <c r="AH56" s="77" t="s">
        <v>847</v>
      </c>
    </row>
    <row r="57" spans="2:34" x14ac:dyDescent="0.25">
      <c r="B57" s="77" t="s">
        <v>1132</v>
      </c>
      <c r="C57" s="142" t="s">
        <v>1325</v>
      </c>
      <c r="D57" s="120">
        <v>0</v>
      </c>
      <c r="E57" s="78">
        <v>160</v>
      </c>
      <c r="F57" s="142" t="s">
        <v>1095</v>
      </c>
      <c r="G57" s="78"/>
      <c r="H57" s="78"/>
      <c r="I57" s="78"/>
      <c r="J57" s="78"/>
      <c r="K57" s="78"/>
      <c r="L57" s="78"/>
      <c r="M57" s="78"/>
      <c r="N57" s="78"/>
      <c r="O57" s="78"/>
      <c r="P57" s="78"/>
      <c r="Q57" s="78"/>
      <c r="R57" s="78"/>
      <c r="S57" s="78"/>
      <c r="T57" s="78"/>
      <c r="U57" s="78"/>
      <c r="V57" s="78"/>
      <c r="W57" s="78">
        <v>20</v>
      </c>
      <c r="X57" s="78">
        <v>20</v>
      </c>
      <c r="Y57" s="78">
        <v>20</v>
      </c>
      <c r="Z57" s="78"/>
      <c r="AA57" s="78"/>
      <c r="AB57" s="78"/>
      <c r="AC57" s="78"/>
      <c r="AD57" s="78">
        <v>10</v>
      </c>
      <c r="AE57" s="78"/>
      <c r="AF57" s="144"/>
      <c r="AG57" s="77"/>
      <c r="AH57" s="77" t="s">
        <v>847</v>
      </c>
    </row>
    <row r="58" spans="2:34" x14ac:dyDescent="0.25">
      <c r="B58" s="77" t="s">
        <v>1157</v>
      </c>
      <c r="C58" s="142" t="s">
        <v>1325</v>
      </c>
      <c r="D58" s="120">
        <v>0.8</v>
      </c>
      <c r="E58" s="78">
        <v>30</v>
      </c>
      <c r="F58" s="142" t="s">
        <v>1092</v>
      </c>
      <c r="G58" s="78"/>
      <c r="H58" s="78"/>
      <c r="I58" s="78"/>
      <c r="J58" s="78"/>
      <c r="K58" s="78"/>
      <c r="L58" s="78"/>
      <c r="M58" s="78"/>
      <c r="N58" s="78"/>
      <c r="O58" s="78"/>
      <c r="P58" s="78"/>
      <c r="Q58" s="78"/>
      <c r="R58" s="120">
        <v>-0.1</v>
      </c>
      <c r="S58" s="120"/>
      <c r="T58" s="120"/>
      <c r="U58" s="78"/>
      <c r="V58" s="78"/>
      <c r="W58" s="78">
        <v>15</v>
      </c>
      <c r="X58" s="78">
        <v>15</v>
      </c>
      <c r="Y58" s="78">
        <v>15</v>
      </c>
      <c r="Z58" s="78"/>
      <c r="AA58" s="78"/>
      <c r="AB58" s="78"/>
      <c r="AC58" s="78"/>
      <c r="AD58" s="78"/>
      <c r="AE58" s="78"/>
      <c r="AF58" s="144"/>
      <c r="AG58" s="77"/>
      <c r="AH58" s="77" t="s">
        <v>880</v>
      </c>
    </row>
    <row r="59" spans="2:34" x14ac:dyDescent="0.25">
      <c r="B59" s="77" t="s">
        <v>1131</v>
      </c>
      <c r="C59" s="142" t="s">
        <v>1325</v>
      </c>
      <c r="D59" s="120">
        <v>0</v>
      </c>
      <c r="E59" s="78">
        <v>120</v>
      </c>
      <c r="F59" s="142" t="s">
        <v>1095</v>
      </c>
      <c r="G59" s="78"/>
      <c r="H59" s="78"/>
      <c r="I59" s="78"/>
      <c r="J59" s="78"/>
      <c r="K59" s="78"/>
      <c r="L59" s="78"/>
      <c r="M59" s="78"/>
      <c r="N59" s="78"/>
      <c r="O59" s="78"/>
      <c r="P59" s="78"/>
      <c r="Q59" s="78"/>
      <c r="R59" s="78"/>
      <c r="S59" s="78"/>
      <c r="T59" s="78"/>
      <c r="U59" s="78"/>
      <c r="V59" s="78"/>
      <c r="W59" s="78">
        <v>15</v>
      </c>
      <c r="X59" s="78">
        <v>15</v>
      </c>
      <c r="Y59" s="78">
        <v>15</v>
      </c>
      <c r="Z59" s="78"/>
      <c r="AA59" s="78"/>
      <c r="AB59" s="78"/>
      <c r="AC59" s="78"/>
      <c r="AD59" s="78"/>
      <c r="AE59" s="78"/>
      <c r="AF59" s="144"/>
      <c r="AG59" s="77"/>
      <c r="AH59" s="77" t="s">
        <v>847</v>
      </c>
    </row>
    <row r="60" spans="2:34" x14ac:dyDescent="0.25">
      <c r="B60" s="77" t="s">
        <v>1148</v>
      </c>
      <c r="C60" s="142" t="s">
        <v>1325</v>
      </c>
      <c r="D60" s="120">
        <v>0.6</v>
      </c>
      <c r="E60" s="78">
        <v>40</v>
      </c>
      <c r="F60" s="142" t="s">
        <v>1103</v>
      </c>
      <c r="G60" s="78"/>
      <c r="H60" s="78"/>
      <c r="I60" s="78"/>
      <c r="J60" s="78"/>
      <c r="K60" s="78"/>
      <c r="L60" s="78"/>
      <c r="M60" s="78"/>
      <c r="N60" s="78"/>
      <c r="O60" s="78"/>
      <c r="P60" s="78"/>
      <c r="Q60" s="78"/>
      <c r="R60" s="120">
        <v>-0.1</v>
      </c>
      <c r="S60" s="120"/>
      <c r="T60" s="120"/>
      <c r="U60" s="78"/>
      <c r="V60" s="78"/>
      <c r="W60" s="78">
        <v>10</v>
      </c>
      <c r="X60" s="78">
        <v>10</v>
      </c>
      <c r="Y60" s="78">
        <v>10</v>
      </c>
      <c r="Z60" s="78"/>
      <c r="AA60" s="78">
        <v>10</v>
      </c>
      <c r="AB60" s="78"/>
      <c r="AC60" s="78"/>
      <c r="AD60" s="78"/>
      <c r="AE60" s="78"/>
      <c r="AF60" s="144"/>
      <c r="AG60" s="77"/>
      <c r="AH60" s="77" t="s">
        <v>868</v>
      </c>
    </row>
    <row r="61" spans="2:34" x14ac:dyDescent="0.25">
      <c r="B61" s="77" t="s">
        <v>1152</v>
      </c>
      <c r="C61" s="142" t="s">
        <v>1325</v>
      </c>
      <c r="D61" s="120">
        <v>0.4</v>
      </c>
      <c r="E61" s="78">
        <v>70</v>
      </c>
      <c r="F61" s="142" t="s">
        <v>1095</v>
      </c>
      <c r="G61" s="78"/>
      <c r="H61" s="78"/>
      <c r="I61" s="78"/>
      <c r="J61" s="78"/>
      <c r="K61" s="78"/>
      <c r="L61" s="78"/>
      <c r="M61" s="78"/>
      <c r="N61" s="78"/>
      <c r="O61" s="78"/>
      <c r="P61" s="78"/>
      <c r="Q61" s="78">
        <v>-2</v>
      </c>
      <c r="R61" s="78"/>
      <c r="S61" s="78"/>
      <c r="T61" s="78"/>
      <c r="U61" s="78"/>
      <c r="V61" s="78"/>
      <c r="W61" s="78">
        <v>10</v>
      </c>
      <c r="X61" s="78">
        <v>10</v>
      </c>
      <c r="Y61" s="78">
        <v>10</v>
      </c>
      <c r="Z61" s="78"/>
      <c r="AA61" s="78"/>
      <c r="AB61" s="78"/>
      <c r="AC61" s="78"/>
      <c r="AD61" s="78"/>
      <c r="AE61" s="78"/>
      <c r="AF61" s="144" t="s">
        <v>1082</v>
      </c>
      <c r="AG61" s="77"/>
      <c r="AH61" s="77" t="s">
        <v>1083</v>
      </c>
    </row>
    <row r="62" spans="2:34" x14ac:dyDescent="0.25">
      <c r="B62" s="77" t="s">
        <v>1130</v>
      </c>
      <c r="C62" s="142" t="s">
        <v>1325</v>
      </c>
      <c r="D62" s="120">
        <v>0</v>
      </c>
      <c r="E62" s="78">
        <v>75</v>
      </c>
      <c r="F62" s="142" t="s">
        <v>1103</v>
      </c>
      <c r="G62" s="78"/>
      <c r="H62" s="78"/>
      <c r="I62" s="78"/>
      <c r="J62" s="78"/>
      <c r="K62" s="78"/>
      <c r="L62" s="78"/>
      <c r="M62" s="78"/>
      <c r="N62" s="78"/>
      <c r="O62" s="78"/>
      <c r="P62" s="78"/>
      <c r="Q62" s="78"/>
      <c r="R62" s="78"/>
      <c r="S62" s="78"/>
      <c r="T62" s="78"/>
      <c r="U62" s="78"/>
      <c r="V62" s="78"/>
      <c r="W62" s="78">
        <v>10</v>
      </c>
      <c r="X62" s="78">
        <v>10</v>
      </c>
      <c r="Y62" s="78">
        <v>10</v>
      </c>
      <c r="Z62" s="78"/>
      <c r="AA62" s="78"/>
      <c r="AB62" s="78"/>
      <c r="AC62" s="78"/>
      <c r="AD62" s="78"/>
      <c r="AE62" s="78"/>
      <c r="AF62" s="144"/>
      <c r="AG62" s="77"/>
      <c r="AH62" s="77" t="s">
        <v>847</v>
      </c>
    </row>
    <row r="63" spans="2:34" x14ac:dyDescent="0.25">
      <c r="B63" s="77" t="s">
        <v>1311</v>
      </c>
      <c r="C63" s="142" t="s">
        <v>1325</v>
      </c>
      <c r="D63" s="120">
        <v>0.1</v>
      </c>
      <c r="E63" s="78">
        <v>106</v>
      </c>
      <c r="F63" s="142" t="s">
        <v>1109</v>
      </c>
      <c r="G63" s="78"/>
      <c r="H63" s="78"/>
      <c r="I63" s="78"/>
      <c r="J63" s="78"/>
      <c r="K63" s="78"/>
      <c r="L63" s="78"/>
      <c r="M63" s="78"/>
      <c r="N63" s="78"/>
      <c r="O63" s="78"/>
      <c r="P63" s="78"/>
      <c r="Q63" s="78"/>
      <c r="R63" s="120">
        <v>-0.2</v>
      </c>
      <c r="S63" s="78"/>
      <c r="T63" s="78"/>
      <c r="U63" s="78"/>
      <c r="V63" s="78"/>
      <c r="W63" s="78">
        <v>5</v>
      </c>
      <c r="X63" s="78">
        <v>45</v>
      </c>
      <c r="Y63" s="78">
        <v>5</v>
      </c>
      <c r="Z63" s="78"/>
      <c r="AA63" s="78"/>
      <c r="AB63" s="78"/>
      <c r="AC63" s="78"/>
      <c r="AD63" s="78"/>
      <c r="AE63" s="78"/>
      <c r="AF63" s="144"/>
      <c r="AG63" s="77"/>
      <c r="AH63" s="77" t="s">
        <v>1077</v>
      </c>
    </row>
    <row r="64" spans="2:34" x14ac:dyDescent="0.25">
      <c r="B64" s="77" t="s">
        <v>1243</v>
      </c>
      <c r="C64" s="142" t="s">
        <v>1325</v>
      </c>
      <c r="D64" s="120">
        <v>0.4</v>
      </c>
      <c r="E64" s="78">
        <v>50</v>
      </c>
      <c r="F64" s="142" t="s">
        <v>1103</v>
      </c>
      <c r="G64" s="78"/>
      <c r="H64" s="78"/>
      <c r="I64" s="78"/>
      <c r="J64" s="78"/>
      <c r="K64" s="78"/>
      <c r="L64" s="78"/>
      <c r="M64" s="78"/>
      <c r="N64" s="78"/>
      <c r="O64" s="78"/>
      <c r="P64" s="78"/>
      <c r="Q64" s="78"/>
      <c r="R64" s="120">
        <v>-0.05</v>
      </c>
      <c r="S64" s="78"/>
      <c r="T64" s="78"/>
      <c r="U64" s="78"/>
      <c r="V64" s="78"/>
      <c r="W64" s="78">
        <v>5</v>
      </c>
      <c r="X64" s="78">
        <v>5</v>
      </c>
      <c r="Y64" s="78">
        <v>5</v>
      </c>
      <c r="Z64" s="78"/>
      <c r="AA64" s="78"/>
      <c r="AB64" s="78"/>
      <c r="AC64" s="78"/>
      <c r="AD64" s="78"/>
      <c r="AE64" s="78"/>
      <c r="AF64" s="144" t="s">
        <v>987</v>
      </c>
      <c r="AG64" s="77"/>
      <c r="AH64" s="77" t="s">
        <v>988</v>
      </c>
    </row>
    <row r="65" spans="2:34" x14ac:dyDescent="0.25">
      <c r="B65" s="77" t="s">
        <v>1129</v>
      </c>
      <c r="C65" s="142" t="s">
        <v>1325</v>
      </c>
      <c r="D65" s="120">
        <v>0</v>
      </c>
      <c r="E65" s="78">
        <v>35</v>
      </c>
      <c r="F65" s="142" t="s">
        <v>1092</v>
      </c>
      <c r="G65" s="78"/>
      <c r="H65" s="78"/>
      <c r="I65" s="78"/>
      <c r="J65" s="78"/>
      <c r="K65" s="78"/>
      <c r="L65" s="78"/>
      <c r="M65" s="78"/>
      <c r="N65" s="78"/>
      <c r="O65" s="78"/>
      <c r="P65" s="78"/>
      <c r="Q65" s="78"/>
      <c r="R65" s="78"/>
      <c r="S65" s="78"/>
      <c r="T65" s="78"/>
      <c r="U65" s="78"/>
      <c r="V65" s="78"/>
      <c r="W65" s="78">
        <v>5</v>
      </c>
      <c r="X65" s="78">
        <v>5</v>
      </c>
      <c r="Y65" s="78">
        <v>5</v>
      </c>
      <c r="Z65" s="78"/>
      <c r="AA65" s="78"/>
      <c r="AB65" s="78"/>
      <c r="AC65" s="78"/>
      <c r="AD65" s="78"/>
      <c r="AE65" s="78"/>
      <c r="AF65" s="144"/>
      <c r="AG65" s="77"/>
      <c r="AH65" s="77" t="s">
        <v>847</v>
      </c>
    </row>
    <row r="66" spans="2:34" x14ac:dyDescent="0.25">
      <c r="B66" s="77" t="s">
        <v>1152</v>
      </c>
      <c r="C66" s="142" t="s">
        <v>1325</v>
      </c>
      <c r="D66" s="120">
        <v>1</v>
      </c>
      <c r="E66" s="78">
        <v>45</v>
      </c>
      <c r="F66" s="142" t="s">
        <v>1092</v>
      </c>
      <c r="G66" s="78"/>
      <c r="H66" s="78"/>
      <c r="I66" s="78"/>
      <c r="J66" s="78"/>
      <c r="K66" s="78"/>
      <c r="L66" s="78"/>
      <c r="M66" s="78"/>
      <c r="N66" s="78"/>
      <c r="O66" s="78"/>
      <c r="P66" s="78"/>
      <c r="Q66" s="78"/>
      <c r="R66" s="78"/>
      <c r="S66" s="78"/>
      <c r="T66" s="78"/>
      <c r="U66" s="78"/>
      <c r="V66" s="78"/>
      <c r="W66" s="78">
        <v>5</v>
      </c>
      <c r="X66" s="78">
        <v>5</v>
      </c>
      <c r="Y66" s="78">
        <v>5</v>
      </c>
      <c r="Z66" s="78"/>
      <c r="AA66" s="78"/>
      <c r="AB66" s="78"/>
      <c r="AC66" s="78"/>
      <c r="AD66" s="78"/>
      <c r="AE66" s="78"/>
      <c r="AF66" s="144"/>
      <c r="AG66" s="77"/>
      <c r="AH66" s="77" t="s">
        <v>873</v>
      </c>
    </row>
    <row r="67" spans="2:34" x14ac:dyDescent="0.25">
      <c r="B67" s="77" t="s">
        <v>1188</v>
      </c>
      <c r="C67" s="142" t="s">
        <v>1325</v>
      </c>
      <c r="D67" s="120">
        <v>0.3</v>
      </c>
      <c r="E67" s="78">
        <v>90</v>
      </c>
      <c r="F67" s="142" t="s">
        <v>1095</v>
      </c>
      <c r="G67" s="78"/>
      <c r="H67" s="78"/>
      <c r="I67" s="78"/>
      <c r="J67" s="78"/>
      <c r="K67" s="78"/>
      <c r="L67" s="78"/>
      <c r="M67" s="78"/>
      <c r="N67" s="78"/>
      <c r="O67" s="78"/>
      <c r="P67" s="78"/>
      <c r="Q67" s="78">
        <v>-3</v>
      </c>
      <c r="R67" s="78"/>
      <c r="S67" s="78"/>
      <c r="T67" s="120">
        <v>0.25</v>
      </c>
      <c r="U67" s="78"/>
      <c r="V67" s="78"/>
      <c r="W67" s="78"/>
      <c r="X67" s="78"/>
      <c r="Y67" s="78"/>
      <c r="Z67" s="78"/>
      <c r="AA67" s="78"/>
      <c r="AB67" s="78"/>
      <c r="AC67" s="78">
        <v>10</v>
      </c>
      <c r="AD67" s="78"/>
      <c r="AE67" s="78"/>
      <c r="AF67" s="144"/>
      <c r="AG67" s="77"/>
      <c r="AH67" s="77" t="s">
        <v>925</v>
      </c>
    </row>
    <row r="68" spans="2:34" x14ac:dyDescent="0.25">
      <c r="B68" s="77" t="s">
        <v>1213</v>
      </c>
      <c r="C68" s="142" t="s">
        <v>1325</v>
      </c>
      <c r="D68" s="120">
        <v>0.3</v>
      </c>
      <c r="E68" s="78">
        <v>50</v>
      </c>
      <c r="F68" s="142" t="s">
        <v>1095</v>
      </c>
      <c r="G68" s="78"/>
      <c r="H68" s="78"/>
      <c r="I68" s="78"/>
      <c r="J68" s="78"/>
      <c r="K68" s="78"/>
      <c r="L68" s="78"/>
      <c r="M68" s="78"/>
      <c r="N68" s="78"/>
      <c r="O68" s="78">
        <v>6</v>
      </c>
      <c r="P68" s="78"/>
      <c r="Q68" s="78"/>
      <c r="R68" s="78"/>
      <c r="S68" s="78"/>
      <c r="T68" s="78"/>
      <c r="U68" s="78"/>
      <c r="V68" s="78"/>
      <c r="W68" s="78"/>
      <c r="X68" s="78"/>
      <c r="Y68" s="78"/>
      <c r="Z68" s="78"/>
      <c r="AA68" s="78"/>
      <c r="AB68" s="78">
        <v>20</v>
      </c>
      <c r="AC68" s="78"/>
      <c r="AD68" s="78"/>
      <c r="AE68" s="78"/>
      <c r="AF68" s="144"/>
      <c r="AG68" s="77"/>
      <c r="AH68" s="77" t="s">
        <v>956</v>
      </c>
    </row>
    <row r="69" spans="2:34" x14ac:dyDescent="0.25">
      <c r="B69" s="77" t="s">
        <v>1216</v>
      </c>
      <c r="C69" s="142" t="s">
        <v>1325</v>
      </c>
      <c r="D69" s="120">
        <v>0.3</v>
      </c>
      <c r="E69" s="78">
        <v>50</v>
      </c>
      <c r="F69" s="142" t="s">
        <v>1092</v>
      </c>
      <c r="G69" s="78"/>
      <c r="H69" s="78"/>
      <c r="I69" s="78"/>
      <c r="J69" s="78"/>
      <c r="K69" s="78"/>
      <c r="L69" s="78"/>
      <c r="M69" s="78"/>
      <c r="N69" s="78"/>
      <c r="O69" s="78">
        <v>3</v>
      </c>
      <c r="P69" s="78"/>
      <c r="Q69" s="78"/>
      <c r="R69" s="78"/>
      <c r="S69" s="78"/>
      <c r="T69" s="78"/>
      <c r="U69" s="78"/>
      <c r="V69" s="78"/>
      <c r="W69" s="78"/>
      <c r="X69" s="78"/>
      <c r="Y69" s="78"/>
      <c r="Z69" s="78"/>
      <c r="AA69" s="78"/>
      <c r="AB69" s="78"/>
      <c r="AC69" s="78"/>
      <c r="AD69" s="78"/>
      <c r="AE69" s="78"/>
      <c r="AF69" s="144" t="s">
        <v>959</v>
      </c>
      <c r="AG69" s="77"/>
      <c r="AH69" s="77" t="s">
        <v>960</v>
      </c>
    </row>
    <row r="70" spans="2:34" x14ac:dyDescent="0.25">
      <c r="B70" s="77" t="s">
        <v>1211</v>
      </c>
      <c r="C70" s="142" t="s">
        <v>1325</v>
      </c>
      <c r="D70" s="120">
        <v>0.5</v>
      </c>
      <c r="E70" s="78">
        <v>50</v>
      </c>
      <c r="F70" s="142" t="s">
        <v>1103</v>
      </c>
      <c r="G70" s="78"/>
      <c r="H70" s="78"/>
      <c r="I70" s="78"/>
      <c r="J70" s="78"/>
      <c r="K70" s="78"/>
      <c r="L70" s="78"/>
      <c r="M70" s="78"/>
      <c r="N70" s="78"/>
      <c r="O70" s="78">
        <v>3</v>
      </c>
      <c r="P70" s="78"/>
      <c r="Q70" s="78"/>
      <c r="R70" s="78"/>
      <c r="S70" s="78"/>
      <c r="T70" s="78"/>
      <c r="U70" s="78"/>
      <c r="V70" s="78"/>
      <c r="W70" s="78"/>
      <c r="X70" s="78"/>
      <c r="Y70" s="78"/>
      <c r="Z70" s="78"/>
      <c r="AA70" s="78">
        <v>10</v>
      </c>
      <c r="AB70" s="78"/>
      <c r="AC70" s="78"/>
      <c r="AD70" s="78"/>
      <c r="AE70" s="78"/>
      <c r="AF70" s="144"/>
      <c r="AG70" s="77"/>
      <c r="AH70" s="77" t="s">
        <v>954</v>
      </c>
    </row>
    <row r="71" spans="2:34" x14ac:dyDescent="0.25">
      <c r="B71" s="77" t="s">
        <v>1241</v>
      </c>
      <c r="C71" s="142" t="s">
        <v>1325</v>
      </c>
      <c r="D71" s="120">
        <v>0.6</v>
      </c>
      <c r="E71" s="78">
        <v>30</v>
      </c>
      <c r="F71" s="142" t="s">
        <v>1092</v>
      </c>
      <c r="G71" s="78"/>
      <c r="H71" s="78"/>
      <c r="I71" s="78"/>
      <c r="J71" s="78"/>
      <c r="K71" s="78"/>
      <c r="L71" s="78"/>
      <c r="M71" s="78"/>
      <c r="N71" s="78"/>
      <c r="O71" s="78">
        <v>1</v>
      </c>
      <c r="P71" s="78"/>
      <c r="Q71" s="78"/>
      <c r="R71" s="78"/>
      <c r="S71" s="78"/>
      <c r="T71" s="78"/>
      <c r="U71" s="78"/>
      <c r="V71" s="78"/>
      <c r="W71" s="78"/>
      <c r="X71" s="78"/>
      <c r="Y71" s="78"/>
      <c r="Z71" s="78"/>
      <c r="AA71" s="78"/>
      <c r="AB71" s="78"/>
      <c r="AC71" s="78"/>
      <c r="AD71" s="78"/>
      <c r="AE71" s="78">
        <v>1</v>
      </c>
      <c r="AF71" s="144"/>
      <c r="AG71" s="77"/>
      <c r="AH71" s="77" t="s">
        <v>985</v>
      </c>
    </row>
    <row r="72" spans="2:34" x14ac:dyDescent="0.25">
      <c r="B72" s="77" t="s">
        <v>1238</v>
      </c>
      <c r="C72" s="142" t="s">
        <v>1325</v>
      </c>
      <c r="D72" s="120">
        <v>0.3</v>
      </c>
      <c r="E72" s="78">
        <v>50</v>
      </c>
      <c r="F72" s="142" t="s">
        <v>1095</v>
      </c>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v>-1</v>
      </c>
      <c r="AF72" s="144" t="s">
        <v>981</v>
      </c>
      <c r="AG72" s="77"/>
      <c r="AH72" s="77" t="s">
        <v>982</v>
      </c>
    </row>
    <row r="73" spans="2:34" x14ac:dyDescent="0.25">
      <c r="B73" s="77" t="s">
        <v>1189</v>
      </c>
      <c r="C73" s="142" t="s">
        <v>1325</v>
      </c>
      <c r="D73" s="120">
        <v>0.5</v>
      </c>
      <c r="E73" s="78">
        <v>50</v>
      </c>
      <c r="F73" s="142" t="s">
        <v>1103</v>
      </c>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144" t="s">
        <v>926</v>
      </c>
      <c r="AG73" s="77"/>
      <c r="AH73" s="77" t="s">
        <v>927</v>
      </c>
    </row>
    <row r="74" spans="2:34" x14ac:dyDescent="0.25">
      <c r="B74" s="77" t="s">
        <v>1275</v>
      </c>
      <c r="C74" s="142" t="s">
        <v>1323</v>
      </c>
      <c r="D74" s="120">
        <v>0.4</v>
      </c>
      <c r="E74" s="78">
        <v>35</v>
      </c>
      <c r="F74" s="142" t="s">
        <v>1103</v>
      </c>
      <c r="G74" s="78"/>
      <c r="H74" s="78"/>
      <c r="I74" s="78"/>
      <c r="J74" s="78"/>
      <c r="K74" s="78"/>
      <c r="L74" s="78"/>
      <c r="M74" s="78"/>
      <c r="N74" s="78"/>
      <c r="O74" s="78"/>
      <c r="P74" s="78"/>
      <c r="Q74" s="78">
        <v>-2</v>
      </c>
      <c r="R74" s="78"/>
      <c r="S74" s="78"/>
      <c r="T74" s="78"/>
      <c r="U74" s="78"/>
      <c r="V74" s="78"/>
      <c r="W74" s="78"/>
      <c r="X74" s="78"/>
      <c r="Y74" s="78"/>
      <c r="Z74" s="78">
        <v>20</v>
      </c>
      <c r="AA74" s="78"/>
      <c r="AB74" s="78"/>
      <c r="AC74" s="78">
        <v>10</v>
      </c>
      <c r="AD74" s="78"/>
      <c r="AE74" s="78"/>
      <c r="AF74" s="144"/>
      <c r="AG74" s="77"/>
      <c r="AH74" s="77" t="s">
        <v>1030</v>
      </c>
    </row>
    <row r="75" spans="2:34" x14ac:dyDescent="0.25">
      <c r="B75" s="77" t="s">
        <v>1172</v>
      </c>
      <c r="C75" s="142" t="s">
        <v>1323</v>
      </c>
      <c r="D75" s="120">
        <v>0.4</v>
      </c>
      <c r="E75" s="78">
        <v>75</v>
      </c>
      <c r="F75" s="142" t="s">
        <v>1095</v>
      </c>
      <c r="G75" s="78"/>
      <c r="H75" s="78"/>
      <c r="I75" s="78"/>
      <c r="J75" s="78"/>
      <c r="K75" s="78"/>
      <c r="L75" s="78"/>
      <c r="M75" s="78"/>
      <c r="N75" s="78"/>
      <c r="O75" s="78"/>
      <c r="P75" s="78"/>
      <c r="Q75" s="78">
        <v>2</v>
      </c>
      <c r="R75" s="120">
        <v>0.1</v>
      </c>
      <c r="S75" s="120"/>
      <c r="T75" s="120"/>
      <c r="U75" s="78"/>
      <c r="V75" s="78"/>
      <c r="W75" s="78"/>
      <c r="X75" s="78"/>
      <c r="Y75" s="78"/>
      <c r="Z75" s="78">
        <v>10</v>
      </c>
      <c r="AA75" s="78"/>
      <c r="AB75" s="78"/>
      <c r="AC75" s="78"/>
      <c r="AD75" s="78"/>
      <c r="AE75" s="78"/>
      <c r="AF75" s="144"/>
      <c r="AG75" s="77"/>
      <c r="AH75" s="77" t="s">
        <v>903</v>
      </c>
    </row>
    <row r="76" spans="2:34" x14ac:dyDescent="0.25">
      <c r="B76" s="77" t="s">
        <v>1258</v>
      </c>
      <c r="C76" s="142" t="s">
        <v>1323</v>
      </c>
      <c r="D76" s="120">
        <v>0.5</v>
      </c>
      <c r="E76" s="78">
        <v>40</v>
      </c>
      <c r="F76" s="142" t="s">
        <v>1103</v>
      </c>
      <c r="G76" s="78"/>
      <c r="H76" s="78"/>
      <c r="I76" s="78"/>
      <c r="J76" s="78"/>
      <c r="K76" s="78"/>
      <c r="L76" s="78"/>
      <c r="M76" s="78"/>
      <c r="N76" s="78"/>
      <c r="O76" s="78"/>
      <c r="P76" s="78"/>
      <c r="Q76" s="78">
        <v>3</v>
      </c>
      <c r="R76" s="78"/>
      <c r="S76" s="78"/>
      <c r="T76" s="78"/>
      <c r="U76" s="78"/>
      <c r="V76" s="78"/>
      <c r="W76" s="78"/>
      <c r="X76" s="78"/>
      <c r="Y76" s="78"/>
      <c r="Z76" s="78">
        <v>5</v>
      </c>
      <c r="AA76" s="78">
        <v>5</v>
      </c>
      <c r="AB76" s="78">
        <v>5</v>
      </c>
      <c r="AC76" s="78"/>
      <c r="AD76" s="78"/>
      <c r="AE76" s="78"/>
      <c r="AF76" s="144"/>
      <c r="AG76" s="77"/>
      <c r="AH76" s="77" t="s">
        <v>1007</v>
      </c>
    </row>
    <row r="77" spans="2:34" x14ac:dyDescent="0.25">
      <c r="B77" s="77" t="s">
        <v>1259</v>
      </c>
      <c r="C77" s="142" t="s">
        <v>1323</v>
      </c>
      <c r="D77" s="120">
        <v>0.5</v>
      </c>
      <c r="E77" s="78">
        <v>50</v>
      </c>
      <c r="F77" s="142" t="s">
        <v>1103</v>
      </c>
      <c r="G77" s="78"/>
      <c r="H77" s="78"/>
      <c r="I77" s="78"/>
      <c r="J77" s="78"/>
      <c r="K77" s="78"/>
      <c r="L77" s="78"/>
      <c r="M77" s="78"/>
      <c r="N77" s="78"/>
      <c r="O77" s="78"/>
      <c r="P77" s="78"/>
      <c r="Q77" s="78"/>
      <c r="R77" s="120">
        <v>-0.05</v>
      </c>
      <c r="S77" s="78"/>
      <c r="T77" s="78"/>
      <c r="U77" s="78"/>
      <c r="V77" s="78"/>
      <c r="W77" s="78">
        <v>5</v>
      </c>
      <c r="X77" s="78">
        <v>5</v>
      </c>
      <c r="Y77" s="78">
        <v>5</v>
      </c>
      <c r="Z77" s="78"/>
      <c r="AA77" s="78"/>
      <c r="AB77" s="78"/>
      <c r="AC77" s="78"/>
      <c r="AD77" s="78">
        <v>20</v>
      </c>
      <c r="AE77" s="78"/>
      <c r="AF77" s="144"/>
      <c r="AG77" s="77"/>
      <c r="AH77" s="77" t="s">
        <v>1008</v>
      </c>
    </row>
    <row r="78" spans="2:34" x14ac:dyDescent="0.25">
      <c r="B78" s="77" t="s">
        <v>1300</v>
      </c>
      <c r="C78" s="142" t="s">
        <v>1323</v>
      </c>
      <c r="D78" s="120">
        <v>0.4</v>
      </c>
      <c r="E78" s="78">
        <v>40</v>
      </c>
      <c r="F78" s="142" t="s">
        <v>1103</v>
      </c>
      <c r="G78" s="78"/>
      <c r="H78" s="78"/>
      <c r="I78" s="78"/>
      <c r="J78" s="78"/>
      <c r="K78" s="78"/>
      <c r="L78" s="78"/>
      <c r="M78" s="78"/>
      <c r="N78" s="78"/>
      <c r="O78" s="78"/>
      <c r="P78" s="78"/>
      <c r="Q78" s="78">
        <v>4</v>
      </c>
      <c r="R78" s="78"/>
      <c r="S78" s="78"/>
      <c r="T78" s="78"/>
      <c r="U78" s="78"/>
      <c r="V78" s="78"/>
      <c r="W78" s="78"/>
      <c r="X78" s="78"/>
      <c r="Y78" s="78"/>
      <c r="Z78" s="78"/>
      <c r="AA78" s="78"/>
      <c r="AB78" s="78"/>
      <c r="AC78" s="78"/>
      <c r="AD78" s="78"/>
      <c r="AE78" s="78"/>
      <c r="AF78" s="144"/>
      <c r="AG78" s="77"/>
      <c r="AH78" s="77" t="s">
        <v>1063</v>
      </c>
    </row>
    <row r="79" spans="2:34" x14ac:dyDescent="0.25">
      <c r="B79" s="77" t="s">
        <v>1113</v>
      </c>
      <c r="C79" s="142" t="s">
        <v>1323</v>
      </c>
      <c r="D79" s="120">
        <v>0</v>
      </c>
      <c r="E79" s="78">
        <v>75</v>
      </c>
      <c r="F79" s="142" t="s">
        <v>1095</v>
      </c>
      <c r="G79" s="78"/>
      <c r="H79" s="78"/>
      <c r="I79" s="78"/>
      <c r="J79" s="78"/>
      <c r="K79" s="78"/>
      <c r="L79" s="78"/>
      <c r="M79" s="78"/>
      <c r="N79" s="78"/>
      <c r="O79" s="78"/>
      <c r="P79" s="78"/>
      <c r="Q79" s="78">
        <v>2</v>
      </c>
      <c r="R79" s="78"/>
      <c r="S79" s="78"/>
      <c r="T79" s="78"/>
      <c r="U79" s="78"/>
      <c r="V79" s="78"/>
      <c r="W79" s="78"/>
      <c r="X79" s="78"/>
      <c r="Y79" s="78"/>
      <c r="Z79" s="78"/>
      <c r="AA79" s="78">
        <v>20</v>
      </c>
      <c r="AB79" s="78"/>
      <c r="AC79" s="78"/>
      <c r="AD79" s="78"/>
      <c r="AE79" s="78"/>
      <c r="AF79" s="144"/>
      <c r="AG79" s="77"/>
      <c r="AH79" s="77" t="s">
        <v>846</v>
      </c>
    </row>
    <row r="80" spans="2:34" x14ac:dyDescent="0.25">
      <c r="B80" s="77" t="s">
        <v>1289</v>
      </c>
      <c r="C80" s="142" t="s">
        <v>1323</v>
      </c>
      <c r="D80" s="120">
        <v>0.2</v>
      </c>
      <c r="E80" s="78">
        <v>58</v>
      </c>
      <c r="F80" s="142" t="s">
        <v>1095</v>
      </c>
      <c r="G80" s="78"/>
      <c r="H80" s="78"/>
      <c r="I80" s="78"/>
      <c r="J80" s="78"/>
      <c r="K80" s="78"/>
      <c r="L80" s="78"/>
      <c r="M80" s="78"/>
      <c r="N80" s="78"/>
      <c r="O80" s="78"/>
      <c r="P80" s="78"/>
      <c r="Q80" s="78">
        <v>2</v>
      </c>
      <c r="R80" s="78"/>
      <c r="S80" s="78"/>
      <c r="T80" s="78"/>
      <c r="U80" s="78"/>
      <c r="V80" s="78"/>
      <c r="W80" s="78"/>
      <c r="X80" s="78"/>
      <c r="Y80" s="78"/>
      <c r="Z80" s="78"/>
      <c r="AA80" s="78"/>
      <c r="AB80" s="78"/>
      <c r="AC80" s="78"/>
      <c r="AD80" s="78"/>
      <c r="AE80" s="78"/>
      <c r="AF80" s="144" t="s">
        <v>1052</v>
      </c>
      <c r="AG80" s="77"/>
      <c r="AH80" s="77" t="s">
        <v>1053</v>
      </c>
    </row>
    <row r="81" spans="2:34" x14ac:dyDescent="0.25">
      <c r="B81" s="77" t="s">
        <v>1093</v>
      </c>
      <c r="C81" s="142" t="s">
        <v>1323</v>
      </c>
      <c r="D81" s="120">
        <v>0.5</v>
      </c>
      <c r="E81" s="78">
        <v>70</v>
      </c>
      <c r="F81" s="142" t="s">
        <v>1092</v>
      </c>
      <c r="G81" s="78"/>
      <c r="H81" s="78"/>
      <c r="I81" s="78"/>
      <c r="J81" s="78"/>
      <c r="K81" s="78"/>
      <c r="L81" s="78"/>
      <c r="M81" s="78"/>
      <c r="N81" s="78"/>
      <c r="O81" s="78"/>
      <c r="P81" s="78"/>
      <c r="Q81" s="78">
        <v>2</v>
      </c>
      <c r="R81" s="78"/>
      <c r="S81" s="78"/>
      <c r="T81" s="78"/>
      <c r="U81" s="78"/>
      <c r="V81" s="78"/>
      <c r="W81" s="78"/>
      <c r="X81" s="78"/>
      <c r="Y81" s="78"/>
      <c r="Z81" s="78"/>
      <c r="AA81" s="78"/>
      <c r="AB81" s="78"/>
      <c r="AC81" s="78"/>
      <c r="AD81" s="78"/>
      <c r="AE81" s="78"/>
      <c r="AF81" s="144"/>
      <c r="AG81" s="77"/>
      <c r="AH81" s="77" t="s">
        <v>825</v>
      </c>
    </row>
    <row r="82" spans="2:34" x14ac:dyDescent="0.25">
      <c r="B82" s="77" t="s">
        <v>1140</v>
      </c>
      <c r="C82" s="142" t="s">
        <v>1323</v>
      </c>
      <c r="D82" s="120">
        <v>0.5</v>
      </c>
      <c r="E82" s="78">
        <v>45</v>
      </c>
      <c r="F82" s="142" t="s">
        <v>1103</v>
      </c>
      <c r="G82" s="78"/>
      <c r="H82" s="78"/>
      <c r="I82" s="78"/>
      <c r="J82" s="78"/>
      <c r="K82" s="78"/>
      <c r="L82" s="78"/>
      <c r="M82" s="78"/>
      <c r="N82" s="78"/>
      <c r="O82" s="78"/>
      <c r="P82" s="78"/>
      <c r="Q82" s="78">
        <v>1</v>
      </c>
      <c r="R82" s="78"/>
      <c r="S82" s="78"/>
      <c r="T82" s="78"/>
      <c r="U82" s="78"/>
      <c r="V82" s="78"/>
      <c r="W82" s="78"/>
      <c r="X82" s="78"/>
      <c r="Y82" s="78"/>
      <c r="Z82" s="78"/>
      <c r="AA82" s="78"/>
      <c r="AB82" s="78"/>
      <c r="AC82" s="78"/>
      <c r="AD82" s="78"/>
      <c r="AE82" s="78"/>
      <c r="AF82" s="144" t="s">
        <v>856</v>
      </c>
      <c r="AG82" s="77"/>
      <c r="AH82" s="77" t="s">
        <v>857</v>
      </c>
    </row>
    <row r="83" spans="2:34" x14ac:dyDescent="0.25">
      <c r="B83" s="77" t="s">
        <v>1171</v>
      </c>
      <c r="C83" s="142" t="s">
        <v>1323</v>
      </c>
      <c r="D83" s="120">
        <v>0.8</v>
      </c>
      <c r="E83" s="78">
        <v>45</v>
      </c>
      <c r="F83" s="142" t="s">
        <v>1092</v>
      </c>
      <c r="G83" s="78"/>
      <c r="H83" s="78"/>
      <c r="I83" s="78"/>
      <c r="J83" s="78"/>
      <c r="K83" s="78"/>
      <c r="L83" s="78"/>
      <c r="M83" s="78"/>
      <c r="N83" s="78"/>
      <c r="O83" s="78"/>
      <c r="P83" s="78"/>
      <c r="Q83" s="78">
        <v>1</v>
      </c>
      <c r="R83" s="78"/>
      <c r="S83" s="78"/>
      <c r="T83" s="78"/>
      <c r="U83" s="78"/>
      <c r="V83" s="78"/>
      <c r="W83" s="78"/>
      <c r="X83" s="78"/>
      <c r="Y83" s="78"/>
      <c r="Z83" s="78"/>
      <c r="AA83" s="78"/>
      <c r="AB83" s="78"/>
      <c r="AC83" s="78"/>
      <c r="AD83" s="78"/>
      <c r="AE83" s="78"/>
      <c r="AF83" s="144"/>
      <c r="AG83" s="77"/>
      <c r="AH83" s="77" t="s">
        <v>902</v>
      </c>
    </row>
    <row r="84" spans="2:34" x14ac:dyDescent="0.25">
      <c r="B84" s="77" t="s">
        <v>1314</v>
      </c>
      <c r="C84" s="142" t="s">
        <v>1324</v>
      </c>
      <c r="D84" s="120">
        <v>0.3</v>
      </c>
      <c r="E84" s="78">
        <v>75</v>
      </c>
      <c r="F84" s="142" t="s">
        <v>1095</v>
      </c>
      <c r="G84" s="78"/>
      <c r="H84" s="78"/>
      <c r="I84" s="78"/>
      <c r="J84" s="78"/>
      <c r="K84" s="78"/>
      <c r="L84" s="78"/>
      <c r="M84" s="78"/>
      <c r="N84" s="78"/>
      <c r="O84" s="78">
        <v>10</v>
      </c>
      <c r="P84" s="78"/>
      <c r="Q84" s="78"/>
      <c r="R84" s="120">
        <v>-0.1</v>
      </c>
      <c r="S84" s="78"/>
      <c r="T84" s="78"/>
      <c r="U84" s="78"/>
      <c r="V84" s="78"/>
      <c r="W84" s="78">
        <v>10</v>
      </c>
      <c r="X84" s="78">
        <v>10</v>
      </c>
      <c r="Y84" s="78">
        <v>10</v>
      </c>
      <c r="Z84" s="78"/>
      <c r="AA84" s="78"/>
      <c r="AB84" s="78"/>
      <c r="AC84" s="78"/>
      <c r="AD84" s="78"/>
      <c r="AE84" s="78"/>
      <c r="AF84" s="144"/>
      <c r="AG84" s="77"/>
      <c r="AH84" s="77" t="s">
        <v>1084</v>
      </c>
    </row>
    <row r="85" spans="2:34" x14ac:dyDescent="0.25">
      <c r="B85" s="77" t="s">
        <v>1272</v>
      </c>
      <c r="C85" s="142" t="s">
        <v>1324</v>
      </c>
      <c r="D85" s="120">
        <v>0.1</v>
      </c>
      <c r="E85" s="78">
        <v>100</v>
      </c>
      <c r="F85" s="142" t="s">
        <v>1095</v>
      </c>
      <c r="G85" s="78"/>
      <c r="H85" s="78"/>
      <c r="I85" s="78"/>
      <c r="J85" s="78"/>
      <c r="K85" s="78"/>
      <c r="L85" s="78"/>
      <c r="M85" s="78"/>
      <c r="N85" s="78"/>
      <c r="O85" s="78"/>
      <c r="P85" s="120">
        <v>-0.2</v>
      </c>
      <c r="Q85" s="78"/>
      <c r="R85" s="78"/>
      <c r="S85" s="78"/>
      <c r="T85" s="78"/>
      <c r="U85" s="78"/>
      <c r="V85" s="78"/>
      <c r="W85" s="78">
        <v>10</v>
      </c>
      <c r="X85" s="78">
        <v>10</v>
      </c>
      <c r="Y85" s="78">
        <v>10</v>
      </c>
      <c r="Z85" s="78"/>
      <c r="AA85" s="78"/>
      <c r="AB85" s="78"/>
      <c r="AC85" s="78"/>
      <c r="AD85" s="78"/>
      <c r="AE85" s="78"/>
      <c r="AF85" s="144" t="s">
        <v>1025</v>
      </c>
      <c r="AG85" s="77"/>
      <c r="AH85" s="77" t="s">
        <v>1026</v>
      </c>
    </row>
    <row r="86" spans="2:34" x14ac:dyDescent="0.25">
      <c r="B86" s="77" t="s">
        <v>1255</v>
      </c>
      <c r="C86" s="142" t="s">
        <v>1324</v>
      </c>
      <c r="D86" s="120">
        <v>0.4</v>
      </c>
      <c r="E86" s="78">
        <v>52</v>
      </c>
      <c r="F86" s="142" t="s">
        <v>1103</v>
      </c>
      <c r="G86" s="78">
        <v>6</v>
      </c>
      <c r="H86" s="78"/>
      <c r="I86" s="78"/>
      <c r="J86" s="78"/>
      <c r="K86" s="78"/>
      <c r="L86" s="78"/>
      <c r="M86" s="78"/>
      <c r="N86" s="78"/>
      <c r="O86" s="78"/>
      <c r="P86" s="78"/>
      <c r="Q86" s="78"/>
      <c r="R86" s="120">
        <v>-0.1</v>
      </c>
      <c r="S86" s="78"/>
      <c r="T86" s="78"/>
      <c r="U86" s="78"/>
      <c r="V86" s="78"/>
      <c r="W86" s="78">
        <v>5</v>
      </c>
      <c r="X86" s="78">
        <v>5</v>
      </c>
      <c r="Y86" s="78">
        <v>5</v>
      </c>
      <c r="Z86" s="78"/>
      <c r="AA86" s="78"/>
      <c r="AB86" s="78"/>
      <c r="AC86" s="78"/>
      <c r="AD86" s="78"/>
      <c r="AE86" s="78"/>
      <c r="AF86" s="144"/>
      <c r="AG86" s="77"/>
      <c r="AH86" s="77" t="s">
        <v>1003</v>
      </c>
    </row>
    <row r="87" spans="2:34" x14ac:dyDescent="0.25">
      <c r="B87" s="77" t="s">
        <v>1292</v>
      </c>
      <c r="C87" s="142" t="s">
        <v>1324</v>
      </c>
      <c r="D87" s="120">
        <v>0.3</v>
      </c>
      <c r="E87" s="78">
        <v>43</v>
      </c>
      <c r="F87" s="142" t="s">
        <v>1103</v>
      </c>
      <c r="G87" s="78"/>
      <c r="H87" s="78"/>
      <c r="I87" s="78"/>
      <c r="J87" s="78"/>
      <c r="K87" s="78"/>
      <c r="L87" s="78"/>
      <c r="M87" s="78"/>
      <c r="N87" s="78"/>
      <c r="O87" s="78"/>
      <c r="P87" s="78"/>
      <c r="Q87" s="78"/>
      <c r="R87" s="120">
        <v>-0.1</v>
      </c>
      <c r="S87" s="78"/>
      <c r="T87" s="78"/>
      <c r="U87" s="78"/>
      <c r="V87" s="78"/>
      <c r="W87" s="78">
        <v>5</v>
      </c>
      <c r="X87" s="78">
        <v>5</v>
      </c>
      <c r="Y87" s="78">
        <v>5</v>
      </c>
      <c r="Z87" s="78"/>
      <c r="AA87" s="78"/>
      <c r="AB87" s="78"/>
      <c r="AC87" s="78"/>
      <c r="AD87" s="78"/>
      <c r="AE87" s="78"/>
      <c r="AF87" s="144" t="s">
        <v>1056</v>
      </c>
      <c r="AG87" s="77"/>
      <c r="AH87" s="77" t="s">
        <v>1057</v>
      </c>
    </row>
    <row r="88" spans="2:34" x14ac:dyDescent="0.25">
      <c r="B88" s="77" t="s">
        <v>1147</v>
      </c>
      <c r="C88" s="142" t="s">
        <v>1324</v>
      </c>
      <c r="D88" s="120">
        <v>0.6</v>
      </c>
      <c r="E88" s="78">
        <v>35</v>
      </c>
      <c r="F88" s="142" t="s">
        <v>1092</v>
      </c>
      <c r="G88" s="78"/>
      <c r="H88" s="78"/>
      <c r="I88" s="78"/>
      <c r="J88" s="78"/>
      <c r="K88" s="78"/>
      <c r="L88" s="78"/>
      <c r="M88" s="78"/>
      <c r="N88" s="78"/>
      <c r="O88" s="78"/>
      <c r="P88" s="78"/>
      <c r="Q88" s="78"/>
      <c r="R88" s="78"/>
      <c r="S88" s="78"/>
      <c r="T88" s="78"/>
      <c r="U88" s="78"/>
      <c r="V88" s="78"/>
      <c r="W88" s="78">
        <v>5</v>
      </c>
      <c r="X88" s="78">
        <v>5</v>
      </c>
      <c r="Y88" s="78">
        <v>5</v>
      </c>
      <c r="Z88" s="78"/>
      <c r="AA88" s="78"/>
      <c r="AB88" s="78"/>
      <c r="AC88" s="78"/>
      <c r="AD88" s="78"/>
      <c r="AE88" s="78"/>
      <c r="AF88" s="144" t="s">
        <v>1333</v>
      </c>
      <c r="AG88" s="77"/>
      <c r="AH88" s="77" t="s">
        <v>867</v>
      </c>
    </row>
    <row r="89" spans="2:34" x14ac:dyDescent="0.25">
      <c r="B89" s="77" t="s">
        <v>1214</v>
      </c>
      <c r="C89" s="142" t="s">
        <v>1324</v>
      </c>
      <c r="D89" s="120">
        <v>0.7</v>
      </c>
      <c r="E89" s="78">
        <v>35</v>
      </c>
      <c r="F89" s="142" t="s">
        <v>1092</v>
      </c>
      <c r="G89" s="78"/>
      <c r="H89" s="78"/>
      <c r="I89" s="78"/>
      <c r="J89" s="78"/>
      <c r="K89" s="78"/>
      <c r="L89" s="78"/>
      <c r="M89" s="78"/>
      <c r="N89" s="78"/>
      <c r="O89" s="78"/>
      <c r="P89" s="78"/>
      <c r="Q89" s="78"/>
      <c r="R89" s="78"/>
      <c r="S89" s="78"/>
      <c r="T89" s="78"/>
      <c r="U89" s="78"/>
      <c r="V89" s="78"/>
      <c r="W89" s="78">
        <v>5</v>
      </c>
      <c r="X89" s="78">
        <v>5</v>
      </c>
      <c r="Y89" s="78">
        <v>5</v>
      </c>
      <c r="Z89" s="78"/>
      <c r="AA89" s="78"/>
      <c r="AB89" s="78"/>
      <c r="AC89" s="78"/>
      <c r="AD89" s="78"/>
      <c r="AE89" s="78"/>
      <c r="AF89" s="144"/>
      <c r="AG89" s="77"/>
      <c r="AH89" s="77" t="s">
        <v>957</v>
      </c>
    </row>
    <row r="90" spans="2:34" x14ac:dyDescent="0.25">
      <c r="B90" s="77" t="s">
        <v>1135</v>
      </c>
      <c r="C90" s="142" t="s">
        <v>1324</v>
      </c>
      <c r="D90" s="120">
        <v>0.4</v>
      </c>
      <c r="E90" s="78">
        <v>40</v>
      </c>
      <c r="F90" s="142" t="s">
        <v>1103</v>
      </c>
      <c r="G90" s="78"/>
      <c r="H90" s="78"/>
      <c r="I90" s="78"/>
      <c r="J90" s="78"/>
      <c r="K90" s="78"/>
      <c r="L90" s="78"/>
      <c r="M90" s="78"/>
      <c r="N90" s="78"/>
      <c r="O90" s="78"/>
      <c r="P90" s="78"/>
      <c r="Q90" s="78"/>
      <c r="R90" s="78"/>
      <c r="S90" s="78"/>
      <c r="T90" s="78"/>
      <c r="U90" s="78">
        <v>4</v>
      </c>
      <c r="V90" s="78"/>
      <c r="W90" s="78"/>
      <c r="X90" s="78"/>
      <c r="Y90" s="78"/>
      <c r="Z90" s="78"/>
      <c r="AA90" s="78"/>
      <c r="AB90" s="78"/>
      <c r="AC90" s="78"/>
      <c r="AD90" s="78"/>
      <c r="AE90" s="78"/>
      <c r="AF90" s="144"/>
      <c r="AG90" s="77"/>
      <c r="AH90" s="77" t="s">
        <v>849</v>
      </c>
    </row>
    <row r="91" spans="2:34" x14ac:dyDescent="0.25">
      <c r="B91" s="77" t="s">
        <v>1111</v>
      </c>
      <c r="C91" s="142" t="s">
        <v>1324</v>
      </c>
      <c r="D91" s="120">
        <v>0.5</v>
      </c>
      <c r="E91" s="78">
        <v>55</v>
      </c>
      <c r="F91" s="142" t="s">
        <v>1103</v>
      </c>
      <c r="G91" s="78"/>
      <c r="H91" s="78"/>
      <c r="I91" s="78"/>
      <c r="J91" s="78"/>
      <c r="K91" s="78"/>
      <c r="L91" s="78"/>
      <c r="M91" s="78"/>
      <c r="N91" s="78"/>
      <c r="O91" s="78"/>
      <c r="P91" s="78"/>
      <c r="Q91" s="78"/>
      <c r="R91" s="78"/>
      <c r="S91" s="78"/>
      <c r="T91" s="78"/>
      <c r="U91" s="78">
        <v>2</v>
      </c>
      <c r="V91" s="78"/>
      <c r="W91" s="78"/>
      <c r="X91" s="78"/>
      <c r="Y91" s="78"/>
      <c r="Z91" s="78"/>
      <c r="AA91" s="78"/>
      <c r="AB91" s="78"/>
      <c r="AC91" s="78"/>
      <c r="AD91" s="78"/>
      <c r="AE91" s="78"/>
      <c r="AF91" s="144" t="s">
        <v>843</v>
      </c>
      <c r="AG91" s="77"/>
      <c r="AH91" s="77" t="s">
        <v>844</v>
      </c>
    </row>
    <row r="92" spans="2:34" x14ac:dyDescent="0.25">
      <c r="B92" s="77" t="s">
        <v>1247</v>
      </c>
      <c r="C92" s="142" t="s">
        <v>1324</v>
      </c>
      <c r="D92" s="120">
        <v>0.5</v>
      </c>
      <c r="E92" s="78">
        <v>55</v>
      </c>
      <c r="F92" s="142" t="s">
        <v>1103</v>
      </c>
      <c r="G92" s="78"/>
      <c r="H92" s="78"/>
      <c r="I92" s="78"/>
      <c r="J92" s="78"/>
      <c r="K92" s="78"/>
      <c r="L92" s="78"/>
      <c r="M92" s="78"/>
      <c r="N92" s="78"/>
      <c r="O92" s="78"/>
      <c r="P92" s="78"/>
      <c r="Q92" s="78"/>
      <c r="R92" s="78"/>
      <c r="S92" s="78"/>
      <c r="T92" s="78"/>
      <c r="U92" s="78">
        <v>2</v>
      </c>
      <c r="V92" s="78"/>
      <c r="W92" s="78"/>
      <c r="X92" s="78"/>
      <c r="Y92" s="78"/>
      <c r="Z92" s="78"/>
      <c r="AA92" s="78"/>
      <c r="AB92" s="78"/>
      <c r="AC92" s="78"/>
      <c r="AD92" s="78"/>
      <c r="AE92" s="78"/>
      <c r="AF92" s="144" t="s">
        <v>904</v>
      </c>
      <c r="AG92" s="77"/>
      <c r="AH92" s="77" t="s">
        <v>995</v>
      </c>
    </row>
    <row r="93" spans="2:34" x14ac:dyDescent="0.25">
      <c r="B93" s="77" t="s">
        <v>1301</v>
      </c>
      <c r="C93" s="142" t="s">
        <v>1324</v>
      </c>
      <c r="D93" s="120">
        <v>0.5</v>
      </c>
      <c r="E93" s="78">
        <v>50</v>
      </c>
      <c r="F93" s="142" t="s">
        <v>1103</v>
      </c>
      <c r="G93" s="78"/>
      <c r="H93" s="78"/>
      <c r="I93" s="78"/>
      <c r="J93" s="78"/>
      <c r="K93" s="78"/>
      <c r="L93" s="78"/>
      <c r="M93" s="78"/>
      <c r="N93" s="78"/>
      <c r="O93" s="78"/>
      <c r="P93" s="78"/>
      <c r="Q93" s="78"/>
      <c r="R93" s="78"/>
      <c r="S93" s="78"/>
      <c r="T93" s="78"/>
      <c r="U93" s="78">
        <v>2</v>
      </c>
      <c r="V93" s="78"/>
      <c r="W93" s="78"/>
      <c r="X93" s="78"/>
      <c r="Y93" s="78"/>
      <c r="Z93" s="78"/>
      <c r="AA93" s="78"/>
      <c r="AB93" s="78"/>
      <c r="AC93" s="78"/>
      <c r="AD93" s="78"/>
      <c r="AE93" s="78"/>
      <c r="AF93" s="144" t="s">
        <v>1064</v>
      </c>
      <c r="AG93" s="77"/>
      <c r="AH93" s="77" t="s">
        <v>1065</v>
      </c>
    </row>
    <row r="94" spans="2:34" x14ac:dyDescent="0.25">
      <c r="B94" s="77" t="s">
        <v>1156</v>
      </c>
      <c r="C94" s="142" t="s">
        <v>1324</v>
      </c>
      <c r="D94" s="120">
        <v>0.4</v>
      </c>
      <c r="E94" s="78">
        <v>95</v>
      </c>
      <c r="F94" s="142" t="s">
        <v>1095</v>
      </c>
      <c r="G94" s="78"/>
      <c r="H94" s="78"/>
      <c r="I94" s="78"/>
      <c r="J94" s="78"/>
      <c r="K94" s="78"/>
      <c r="L94" s="78"/>
      <c r="M94" s="78"/>
      <c r="N94" s="78"/>
      <c r="O94" s="78"/>
      <c r="P94" s="78"/>
      <c r="Q94" s="78"/>
      <c r="R94" s="120">
        <v>0.05</v>
      </c>
      <c r="S94" s="120"/>
      <c r="T94" s="120"/>
      <c r="U94" s="78"/>
      <c r="V94" s="78"/>
      <c r="W94" s="78"/>
      <c r="X94" s="78"/>
      <c r="Y94" s="78"/>
      <c r="Z94" s="78"/>
      <c r="AA94" s="78"/>
      <c r="AB94" s="78"/>
      <c r="AC94" s="78"/>
      <c r="AD94" s="78"/>
      <c r="AE94" s="78"/>
      <c r="AF94" s="144" t="s">
        <v>878</v>
      </c>
      <c r="AG94" s="77"/>
      <c r="AH94" s="77" t="s">
        <v>879</v>
      </c>
    </row>
    <row r="95" spans="2:34" x14ac:dyDescent="0.25">
      <c r="B95" s="77" t="s">
        <v>1265</v>
      </c>
      <c r="C95" s="142" t="s">
        <v>1324</v>
      </c>
      <c r="D95" s="120">
        <v>0.1</v>
      </c>
      <c r="E95" s="78">
        <v>75</v>
      </c>
      <c r="F95" s="142" t="s">
        <v>1095</v>
      </c>
      <c r="G95" s="78">
        <v>10</v>
      </c>
      <c r="H95" s="78"/>
      <c r="I95" s="78"/>
      <c r="J95" s="78"/>
      <c r="K95" s="78"/>
      <c r="L95" s="78"/>
      <c r="M95" s="78"/>
      <c r="N95" s="78"/>
      <c r="O95" s="78">
        <v>3</v>
      </c>
      <c r="P95" s="78"/>
      <c r="Q95" s="78"/>
      <c r="R95" s="120">
        <v>-0.1</v>
      </c>
      <c r="S95" s="78"/>
      <c r="T95" s="78"/>
      <c r="U95" s="78"/>
      <c r="V95" s="78"/>
      <c r="W95" s="78"/>
      <c r="X95" s="78"/>
      <c r="Y95" s="78"/>
      <c r="Z95" s="78"/>
      <c r="AA95" s="78"/>
      <c r="AB95" s="78"/>
      <c r="AC95" s="78"/>
      <c r="AD95" s="78"/>
      <c r="AE95" s="78"/>
      <c r="AF95" s="144"/>
      <c r="AG95" s="77"/>
      <c r="AH95" s="77" t="s">
        <v>1014</v>
      </c>
    </row>
    <row r="96" spans="2:34" x14ac:dyDescent="0.25">
      <c r="B96" s="77" t="s">
        <v>1094</v>
      </c>
      <c r="C96" s="142" t="s">
        <v>1324</v>
      </c>
      <c r="D96" s="120">
        <v>0.5</v>
      </c>
      <c r="E96" s="78">
        <v>100</v>
      </c>
      <c r="F96" s="142" t="s">
        <v>1095</v>
      </c>
      <c r="G96" s="78"/>
      <c r="H96" s="78"/>
      <c r="I96" s="78"/>
      <c r="J96" s="78"/>
      <c r="K96" s="78"/>
      <c r="L96" s="78"/>
      <c r="M96" s="78"/>
      <c r="N96" s="78"/>
      <c r="O96" s="78">
        <v>12</v>
      </c>
      <c r="P96" s="78"/>
      <c r="Q96" s="78"/>
      <c r="R96" s="78"/>
      <c r="S96" s="78"/>
      <c r="T96" s="78"/>
      <c r="U96" s="78"/>
      <c r="V96" s="78"/>
      <c r="W96" s="78"/>
      <c r="X96" s="78"/>
      <c r="Y96" s="78"/>
      <c r="Z96" s="78"/>
      <c r="AA96" s="78"/>
      <c r="AB96" s="78"/>
      <c r="AC96" s="78"/>
      <c r="AD96" s="78"/>
      <c r="AE96" s="78"/>
      <c r="AF96" s="144"/>
      <c r="AG96" s="77"/>
      <c r="AH96" s="77" t="s">
        <v>826</v>
      </c>
    </row>
    <row r="97" spans="2:34" x14ac:dyDescent="0.25">
      <c r="B97" s="77" t="s">
        <v>1220</v>
      </c>
      <c r="C97" s="142" t="s">
        <v>1324</v>
      </c>
      <c r="D97" s="120">
        <v>0.7</v>
      </c>
      <c r="E97" s="78">
        <v>40</v>
      </c>
      <c r="F97" s="142" t="s">
        <v>1092</v>
      </c>
      <c r="G97" s="78"/>
      <c r="H97" s="78"/>
      <c r="I97" s="78"/>
      <c r="J97" s="78"/>
      <c r="K97" s="78"/>
      <c r="L97" s="78"/>
      <c r="M97" s="78"/>
      <c r="N97" s="120">
        <v>0.03</v>
      </c>
      <c r="O97" s="78"/>
      <c r="P97" s="78"/>
      <c r="Q97" s="78"/>
      <c r="R97" s="78"/>
      <c r="S97" s="78"/>
      <c r="T97" s="78"/>
      <c r="U97" s="78"/>
      <c r="V97" s="78"/>
      <c r="W97" s="78"/>
      <c r="X97" s="78"/>
      <c r="Y97" s="78"/>
      <c r="Z97" s="78"/>
      <c r="AA97" s="78"/>
      <c r="AB97" s="78"/>
      <c r="AC97" s="78"/>
      <c r="AD97" s="78"/>
      <c r="AE97" s="78"/>
      <c r="AF97" s="144"/>
      <c r="AG97" s="77"/>
      <c r="AH97" s="77" t="s">
        <v>963</v>
      </c>
    </row>
    <row r="98" spans="2:34" x14ac:dyDescent="0.25">
      <c r="B98" s="77" t="s">
        <v>1119</v>
      </c>
      <c r="C98" s="142" t="s">
        <v>1324</v>
      </c>
      <c r="D98" s="120">
        <v>0</v>
      </c>
      <c r="E98" s="78">
        <v>35</v>
      </c>
      <c r="F98" s="142" t="s">
        <v>1092</v>
      </c>
      <c r="G98" s="78"/>
      <c r="H98" s="78"/>
      <c r="I98" s="78"/>
      <c r="J98" s="78"/>
      <c r="K98" s="78"/>
      <c r="L98" s="78"/>
      <c r="M98" s="78"/>
      <c r="N98" s="78"/>
      <c r="O98" s="78"/>
      <c r="P98" s="78"/>
      <c r="Q98" s="78"/>
      <c r="R98" s="78"/>
      <c r="S98" s="78"/>
      <c r="T98" s="78"/>
      <c r="U98" s="78"/>
      <c r="V98" s="78"/>
      <c r="W98" s="78"/>
      <c r="X98" s="78"/>
      <c r="Y98" s="78"/>
      <c r="Z98" s="78"/>
      <c r="AA98" s="78"/>
      <c r="AB98" s="78"/>
      <c r="AC98" s="78"/>
      <c r="AD98" s="78"/>
      <c r="AE98" s="78">
        <v>1</v>
      </c>
      <c r="AF98" s="144"/>
      <c r="AG98" s="77"/>
      <c r="AH98" s="77" t="s">
        <v>847</v>
      </c>
    </row>
    <row r="99" spans="2:34" x14ac:dyDescent="0.25">
      <c r="B99" s="77" t="s">
        <v>1120</v>
      </c>
      <c r="C99" s="142" t="s">
        <v>1324</v>
      </c>
      <c r="D99" s="120">
        <v>0</v>
      </c>
      <c r="E99" s="78">
        <v>75</v>
      </c>
      <c r="F99" s="142" t="s">
        <v>1103</v>
      </c>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v>2</v>
      </c>
      <c r="AF99" s="144"/>
      <c r="AG99" s="77"/>
      <c r="AH99" s="77" t="s">
        <v>847</v>
      </c>
    </row>
    <row r="100" spans="2:34" x14ac:dyDescent="0.25">
      <c r="B100" s="77" t="s">
        <v>1121</v>
      </c>
      <c r="C100" s="142" t="s">
        <v>1324</v>
      </c>
      <c r="D100" s="120">
        <v>0</v>
      </c>
      <c r="E100" s="78">
        <v>120</v>
      </c>
      <c r="F100" s="142" t="s">
        <v>1095</v>
      </c>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v>4</v>
      </c>
      <c r="AF100" s="144"/>
      <c r="AG100" s="77"/>
      <c r="AH100" s="77" t="s">
        <v>847</v>
      </c>
    </row>
    <row r="101" spans="2:34" x14ac:dyDescent="0.25">
      <c r="B101" s="77" t="s">
        <v>1122</v>
      </c>
      <c r="C101" s="142" t="s">
        <v>1324</v>
      </c>
      <c r="D101" s="120">
        <v>0</v>
      </c>
      <c r="E101" s="78">
        <v>160</v>
      </c>
      <c r="F101" s="142" t="s">
        <v>1095</v>
      </c>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v>6</v>
      </c>
      <c r="AF101" s="144"/>
      <c r="AG101" s="77"/>
      <c r="AH101" s="77" t="s">
        <v>847</v>
      </c>
    </row>
    <row r="102" spans="2:34" x14ac:dyDescent="0.25">
      <c r="B102" s="77" t="s">
        <v>1123</v>
      </c>
      <c r="C102" s="142" t="s">
        <v>1324</v>
      </c>
      <c r="D102" s="120">
        <v>0</v>
      </c>
      <c r="E102" s="78">
        <v>200</v>
      </c>
      <c r="F102" s="142" t="s">
        <v>1109</v>
      </c>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78"/>
      <c r="AE102" s="78">
        <v>8</v>
      </c>
      <c r="AF102" s="144"/>
      <c r="AG102" s="77"/>
      <c r="AH102" s="77" t="s">
        <v>847</v>
      </c>
    </row>
    <row r="103" spans="2:34" ht="38.25" x14ac:dyDescent="0.25">
      <c r="B103" s="77" t="s">
        <v>1288</v>
      </c>
      <c r="C103" s="142" t="s">
        <v>1324</v>
      </c>
      <c r="D103" s="120">
        <v>0.1</v>
      </c>
      <c r="E103" s="78">
        <v>108</v>
      </c>
      <c r="F103" s="142" t="s">
        <v>1109</v>
      </c>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78"/>
      <c r="AF103" s="143" t="s">
        <v>1352</v>
      </c>
      <c r="AG103" s="77"/>
      <c r="AH103" s="77" t="s">
        <v>1051</v>
      </c>
    </row>
    <row r="104" spans="2:34" ht="25.5" x14ac:dyDescent="0.25">
      <c r="B104" s="77" t="s">
        <v>1319</v>
      </c>
      <c r="C104" s="142" t="s">
        <v>1324</v>
      </c>
      <c r="D104" s="120">
        <v>0.1</v>
      </c>
      <c r="E104" s="78">
        <v>100</v>
      </c>
      <c r="F104" s="142" t="s">
        <v>1175</v>
      </c>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143" t="s">
        <v>1359</v>
      </c>
      <c r="AG104" s="77"/>
      <c r="AH104" s="77" t="s">
        <v>1089</v>
      </c>
    </row>
    <row r="105" spans="2:34" ht="25.5" x14ac:dyDescent="0.25">
      <c r="B105" s="77" t="s">
        <v>1136</v>
      </c>
      <c r="C105" s="142" t="s">
        <v>1324</v>
      </c>
      <c r="D105" s="120">
        <v>0.3</v>
      </c>
      <c r="E105" s="78">
        <v>80</v>
      </c>
      <c r="F105" s="142" t="s">
        <v>1095</v>
      </c>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143" t="s">
        <v>1332</v>
      </c>
      <c r="AG105" s="77"/>
      <c r="AH105" s="77" t="s">
        <v>850</v>
      </c>
    </row>
    <row r="106" spans="2:34" x14ac:dyDescent="0.25">
      <c r="B106" s="77" t="s">
        <v>1281</v>
      </c>
      <c r="C106" s="142" t="s">
        <v>1324</v>
      </c>
      <c r="D106" s="120">
        <v>0.3</v>
      </c>
      <c r="E106" s="78">
        <v>40</v>
      </c>
      <c r="F106" s="142" t="s">
        <v>1103</v>
      </c>
      <c r="G106" s="78"/>
      <c r="H106" s="78"/>
      <c r="I106" s="78"/>
      <c r="J106" s="78"/>
      <c r="K106" s="78"/>
      <c r="L106" s="78"/>
      <c r="M106" s="78"/>
      <c r="N106" s="78"/>
      <c r="O106" s="78"/>
      <c r="P106" s="78"/>
      <c r="Q106" s="78"/>
      <c r="R106" s="78"/>
      <c r="S106" s="78"/>
      <c r="T106" s="78"/>
      <c r="U106" s="78"/>
      <c r="V106" s="78"/>
      <c r="W106" s="78"/>
      <c r="X106" s="78"/>
      <c r="Y106" s="78"/>
      <c r="Z106" s="78"/>
      <c r="AA106" s="78"/>
      <c r="AB106" s="78"/>
      <c r="AC106" s="78"/>
      <c r="AD106" s="78"/>
      <c r="AE106" s="78">
        <v>2</v>
      </c>
      <c r="AF106" s="144" t="s">
        <v>1038</v>
      </c>
      <c r="AG106" s="77"/>
      <c r="AH106" s="77" t="s">
        <v>1039</v>
      </c>
    </row>
    <row r="107" spans="2:34" x14ac:dyDescent="0.25">
      <c r="B107" s="77" t="s">
        <v>1253</v>
      </c>
      <c r="C107" s="142" t="s">
        <v>1330</v>
      </c>
      <c r="D107" s="120">
        <v>0.3</v>
      </c>
      <c r="E107" s="78">
        <v>65</v>
      </c>
      <c r="F107" s="142" t="s">
        <v>1103</v>
      </c>
      <c r="G107" s="78"/>
      <c r="H107" s="78"/>
      <c r="I107" s="78"/>
      <c r="J107" s="78">
        <v>5</v>
      </c>
      <c r="K107" s="78"/>
      <c r="L107" s="78"/>
      <c r="M107" s="78"/>
      <c r="N107" s="78"/>
      <c r="O107" s="78"/>
      <c r="P107" s="78"/>
      <c r="Q107" s="78"/>
      <c r="R107" s="78"/>
      <c r="S107" s="78"/>
      <c r="T107" s="78"/>
      <c r="U107" s="78"/>
      <c r="V107" s="78"/>
      <c r="W107" s="78"/>
      <c r="X107" s="78"/>
      <c r="Y107" s="78"/>
      <c r="Z107" s="78">
        <v>10</v>
      </c>
      <c r="AA107" s="78"/>
      <c r="AB107" s="78"/>
      <c r="AC107" s="78"/>
      <c r="AD107" s="78"/>
      <c r="AE107" s="78"/>
      <c r="AF107" s="144" t="s">
        <v>972</v>
      </c>
      <c r="AG107" s="77"/>
      <c r="AH107" s="77" t="s">
        <v>1001</v>
      </c>
    </row>
    <row r="108" spans="2:34" x14ac:dyDescent="0.25">
      <c r="B108" s="77" t="s">
        <v>1278</v>
      </c>
      <c r="C108" s="142" t="s">
        <v>1330</v>
      </c>
      <c r="D108" s="120">
        <v>0.1</v>
      </c>
      <c r="E108" s="78">
        <v>80</v>
      </c>
      <c r="F108" s="142" t="s">
        <v>1095</v>
      </c>
      <c r="G108" s="78"/>
      <c r="H108" s="78"/>
      <c r="I108" s="78"/>
      <c r="J108" s="78">
        <v>10</v>
      </c>
      <c r="K108" s="78"/>
      <c r="L108" s="78"/>
      <c r="M108" s="78"/>
      <c r="N108" s="78"/>
      <c r="O108" s="78"/>
      <c r="P108" s="78"/>
      <c r="Q108" s="78"/>
      <c r="R108" s="78"/>
      <c r="S108" s="78"/>
      <c r="T108" s="120">
        <v>0.25</v>
      </c>
      <c r="U108" s="78"/>
      <c r="V108" s="78"/>
      <c r="W108" s="78"/>
      <c r="X108" s="78"/>
      <c r="Y108" s="78"/>
      <c r="Z108" s="78"/>
      <c r="AA108" s="78"/>
      <c r="AB108" s="78"/>
      <c r="AC108" s="78"/>
      <c r="AD108" s="78"/>
      <c r="AE108" s="78">
        <v>-2</v>
      </c>
      <c r="AF108" s="144"/>
      <c r="AG108" s="77"/>
      <c r="AH108" s="77" t="s">
        <v>1033</v>
      </c>
    </row>
    <row r="109" spans="2:34" x14ac:dyDescent="0.25">
      <c r="B109" s="77" t="s">
        <v>1210</v>
      </c>
      <c r="C109" s="142" t="s">
        <v>1330</v>
      </c>
      <c r="D109" s="120">
        <v>0.4</v>
      </c>
      <c r="E109" s="78">
        <v>55</v>
      </c>
      <c r="F109" s="142" t="s">
        <v>1103</v>
      </c>
      <c r="G109" s="78"/>
      <c r="H109" s="78"/>
      <c r="I109" s="78">
        <v>10</v>
      </c>
      <c r="J109" s="78"/>
      <c r="K109" s="78"/>
      <c r="L109" s="78"/>
      <c r="M109" s="78"/>
      <c r="N109" s="78"/>
      <c r="O109" s="78"/>
      <c r="P109" s="78"/>
      <c r="Q109" s="78">
        <v>-1</v>
      </c>
      <c r="R109" s="78"/>
      <c r="S109" s="78"/>
      <c r="T109" s="120">
        <v>0.1</v>
      </c>
      <c r="U109" s="78"/>
      <c r="V109" s="78"/>
      <c r="W109" s="78"/>
      <c r="X109" s="78"/>
      <c r="Y109" s="78"/>
      <c r="Z109" s="78"/>
      <c r="AA109" s="78"/>
      <c r="AB109" s="78"/>
      <c r="AC109" s="78"/>
      <c r="AD109" s="78"/>
      <c r="AE109" s="78"/>
      <c r="AF109" s="144"/>
      <c r="AG109" s="77"/>
      <c r="AH109" s="77" t="s">
        <v>953</v>
      </c>
    </row>
    <row r="110" spans="2:34" x14ac:dyDescent="0.25">
      <c r="B110" s="77" t="s">
        <v>1091</v>
      </c>
      <c r="C110" s="142" t="s">
        <v>1330</v>
      </c>
      <c r="D110" s="120">
        <v>1</v>
      </c>
      <c r="E110" s="78">
        <v>10</v>
      </c>
      <c r="F110" s="142" t="s">
        <v>1092</v>
      </c>
      <c r="G110" s="78"/>
      <c r="H110" s="78"/>
      <c r="I110" s="78"/>
      <c r="J110" s="78">
        <v>5</v>
      </c>
      <c r="K110" s="78"/>
      <c r="L110" s="78"/>
      <c r="M110" s="78"/>
      <c r="N110" s="78"/>
      <c r="O110" s="78"/>
      <c r="P110" s="78"/>
      <c r="Q110" s="78"/>
      <c r="R110" s="120">
        <v>0.05</v>
      </c>
      <c r="S110" s="120"/>
      <c r="T110" s="120"/>
      <c r="U110" s="120"/>
      <c r="V110" s="120"/>
      <c r="W110" s="78"/>
      <c r="X110" s="78"/>
      <c r="Y110" s="78"/>
      <c r="Z110" s="78"/>
      <c r="AA110" s="78"/>
      <c r="AB110" s="78"/>
      <c r="AC110" s="78"/>
      <c r="AD110" s="78"/>
      <c r="AE110" s="78"/>
      <c r="AF110" s="144"/>
      <c r="AG110" s="77"/>
      <c r="AH110" s="77" t="s">
        <v>1322</v>
      </c>
    </row>
    <row r="111" spans="2:34" x14ac:dyDescent="0.25">
      <c r="B111" s="77" t="s">
        <v>1252</v>
      </c>
      <c r="C111" s="142" t="s">
        <v>1330</v>
      </c>
      <c r="D111" s="120">
        <v>0.4</v>
      </c>
      <c r="E111" s="78">
        <v>75</v>
      </c>
      <c r="F111" s="142" t="s">
        <v>1095</v>
      </c>
      <c r="G111" s="78"/>
      <c r="H111" s="78"/>
      <c r="I111" s="78"/>
      <c r="J111" s="78">
        <v>40</v>
      </c>
      <c r="K111" s="78"/>
      <c r="L111" s="78"/>
      <c r="M111" s="78"/>
      <c r="N111" s="78"/>
      <c r="O111" s="78"/>
      <c r="P111" s="120">
        <v>-0.4</v>
      </c>
      <c r="Q111" s="78"/>
      <c r="R111" s="120">
        <v>-0.05</v>
      </c>
      <c r="S111" s="78"/>
      <c r="T111" s="78"/>
      <c r="U111" s="78"/>
      <c r="V111" s="78"/>
      <c r="W111" s="78"/>
      <c r="X111" s="78"/>
      <c r="Y111" s="78"/>
      <c r="Z111" s="78"/>
      <c r="AA111" s="78"/>
      <c r="AB111" s="78"/>
      <c r="AC111" s="78"/>
      <c r="AD111" s="78"/>
      <c r="AE111" s="78"/>
      <c r="AF111" s="144"/>
      <c r="AG111" s="77"/>
      <c r="AH111" s="77" t="s">
        <v>1000</v>
      </c>
    </row>
    <row r="112" spans="2:34" x14ac:dyDescent="0.25">
      <c r="B112" s="77" t="s">
        <v>1182</v>
      </c>
      <c r="C112" s="142" t="s">
        <v>1330</v>
      </c>
      <c r="D112" s="120">
        <v>0.3</v>
      </c>
      <c r="E112" s="78">
        <v>55</v>
      </c>
      <c r="F112" s="142" t="s">
        <v>1103</v>
      </c>
      <c r="G112" s="78"/>
      <c r="H112" s="78"/>
      <c r="I112" s="78"/>
      <c r="J112" s="78"/>
      <c r="K112" s="78"/>
      <c r="L112" s="78">
        <v>15</v>
      </c>
      <c r="M112" s="78"/>
      <c r="N112" s="78"/>
      <c r="O112" s="78">
        <v>3</v>
      </c>
      <c r="P112" s="78"/>
      <c r="Q112" s="78"/>
      <c r="R112" s="120">
        <v>-0.05</v>
      </c>
      <c r="S112" s="120"/>
      <c r="T112" s="120"/>
      <c r="U112" s="78"/>
      <c r="V112" s="78"/>
      <c r="W112" s="78"/>
      <c r="X112" s="78"/>
      <c r="Y112" s="78"/>
      <c r="Z112" s="78"/>
      <c r="AA112" s="78"/>
      <c r="AB112" s="78"/>
      <c r="AC112" s="78"/>
      <c r="AD112" s="78"/>
      <c r="AE112" s="78"/>
      <c r="AF112" s="144"/>
      <c r="AG112" s="77"/>
      <c r="AH112" s="77" t="s">
        <v>915</v>
      </c>
    </row>
    <row r="113" spans="2:34" x14ac:dyDescent="0.25">
      <c r="B113" s="77" t="s">
        <v>1141</v>
      </c>
      <c r="C113" s="142" t="s">
        <v>1330</v>
      </c>
      <c r="D113" s="120">
        <v>0.5</v>
      </c>
      <c r="E113" s="78">
        <v>70</v>
      </c>
      <c r="F113" s="142" t="s">
        <v>1092</v>
      </c>
      <c r="G113" s="78"/>
      <c r="H113" s="78"/>
      <c r="I113" s="78"/>
      <c r="J113" s="78"/>
      <c r="K113" s="78">
        <v>10</v>
      </c>
      <c r="L113" s="78"/>
      <c r="M113" s="78"/>
      <c r="N113" s="78"/>
      <c r="O113" s="78">
        <v>3</v>
      </c>
      <c r="P113" s="78"/>
      <c r="Q113" s="78"/>
      <c r="R113" s="120">
        <v>-0.05</v>
      </c>
      <c r="S113" s="120"/>
      <c r="T113" s="120"/>
      <c r="U113" s="78"/>
      <c r="V113" s="78"/>
      <c r="W113" s="78"/>
      <c r="X113" s="78"/>
      <c r="Y113" s="78"/>
      <c r="Z113" s="78"/>
      <c r="AA113" s="78"/>
      <c r="AB113" s="78"/>
      <c r="AC113" s="78"/>
      <c r="AD113" s="78"/>
      <c r="AE113" s="78"/>
      <c r="AF113" s="144"/>
      <c r="AG113" s="77"/>
      <c r="AH113" s="77" t="s">
        <v>858</v>
      </c>
    </row>
    <row r="114" spans="2:34" x14ac:dyDescent="0.25">
      <c r="B114" s="77" t="s">
        <v>1134</v>
      </c>
      <c r="C114" s="142" t="s">
        <v>1330</v>
      </c>
      <c r="D114" s="120">
        <v>0.5</v>
      </c>
      <c r="E114" s="78">
        <v>50</v>
      </c>
      <c r="F114" s="142" t="s">
        <v>1092</v>
      </c>
      <c r="G114" s="78"/>
      <c r="H114" s="78"/>
      <c r="I114" s="78">
        <v>5</v>
      </c>
      <c r="J114" s="78"/>
      <c r="K114" s="78"/>
      <c r="L114" s="78"/>
      <c r="M114" s="78"/>
      <c r="N114" s="78"/>
      <c r="O114" s="78">
        <v>3</v>
      </c>
      <c r="P114" s="78"/>
      <c r="Q114" s="78"/>
      <c r="R114" s="120">
        <v>-0.05</v>
      </c>
      <c r="S114" s="120"/>
      <c r="T114" s="120"/>
      <c r="U114" s="78"/>
      <c r="V114" s="78"/>
      <c r="W114" s="78"/>
      <c r="X114" s="78"/>
      <c r="Y114" s="78"/>
      <c r="Z114" s="78"/>
      <c r="AA114" s="78"/>
      <c r="AB114" s="78"/>
      <c r="AC114" s="78"/>
      <c r="AD114" s="78"/>
      <c r="AE114" s="78"/>
      <c r="AF114" s="144"/>
      <c r="AG114" s="77"/>
      <c r="AH114" s="77" t="s">
        <v>848</v>
      </c>
    </row>
    <row r="115" spans="2:34" x14ac:dyDescent="0.25">
      <c r="B115" s="77" t="s">
        <v>1146</v>
      </c>
      <c r="C115" s="142" t="s">
        <v>1330</v>
      </c>
      <c r="D115" s="120">
        <v>0.5</v>
      </c>
      <c r="E115" s="78">
        <v>10</v>
      </c>
      <c r="F115" s="142" t="s">
        <v>1092</v>
      </c>
      <c r="G115" s="78"/>
      <c r="H115" s="78">
        <v>10</v>
      </c>
      <c r="I115" s="78"/>
      <c r="J115" s="78"/>
      <c r="K115" s="78"/>
      <c r="L115" s="78"/>
      <c r="M115" s="78"/>
      <c r="N115" s="78"/>
      <c r="O115" s="78">
        <v>3</v>
      </c>
      <c r="P115" s="78"/>
      <c r="Q115" s="78"/>
      <c r="R115" s="120">
        <v>-0.05</v>
      </c>
      <c r="S115" s="120"/>
      <c r="T115" s="120"/>
      <c r="U115" s="78"/>
      <c r="V115" s="78"/>
      <c r="W115" s="78"/>
      <c r="X115" s="78"/>
      <c r="Y115" s="78"/>
      <c r="Z115" s="78"/>
      <c r="AA115" s="78"/>
      <c r="AB115" s="78"/>
      <c r="AC115" s="78"/>
      <c r="AD115" s="78"/>
      <c r="AE115" s="78"/>
      <c r="AF115" s="144"/>
      <c r="AG115" s="77"/>
      <c r="AH115" s="77" t="s">
        <v>866</v>
      </c>
    </row>
    <row r="116" spans="2:34" x14ac:dyDescent="0.25">
      <c r="B116" s="77" t="s">
        <v>1200</v>
      </c>
      <c r="C116" s="142" t="s">
        <v>1330</v>
      </c>
      <c r="D116" s="120">
        <v>0.2</v>
      </c>
      <c r="E116" s="78">
        <v>85</v>
      </c>
      <c r="F116" s="142" t="s">
        <v>1095</v>
      </c>
      <c r="G116" s="78"/>
      <c r="H116" s="78"/>
      <c r="I116" s="78"/>
      <c r="J116" s="78"/>
      <c r="K116" s="78">
        <v>25</v>
      </c>
      <c r="L116" s="78"/>
      <c r="M116" s="78"/>
      <c r="N116" s="78"/>
      <c r="O116" s="78"/>
      <c r="P116" s="78"/>
      <c r="Q116" s="78"/>
      <c r="R116" s="120">
        <v>-0.05</v>
      </c>
      <c r="S116" s="78"/>
      <c r="T116" s="78"/>
      <c r="U116" s="78"/>
      <c r="V116" s="78"/>
      <c r="W116" s="78"/>
      <c r="X116" s="78"/>
      <c r="Y116" s="78"/>
      <c r="Z116" s="78"/>
      <c r="AA116" s="78"/>
      <c r="AB116" s="78"/>
      <c r="AC116" s="78"/>
      <c r="AD116" s="78"/>
      <c r="AE116" s="78"/>
      <c r="AF116" s="144"/>
      <c r="AG116" s="77"/>
      <c r="AH116" s="77" t="s">
        <v>946</v>
      </c>
    </row>
    <row r="117" spans="2:34" x14ac:dyDescent="0.25">
      <c r="B117" s="77" t="s">
        <v>1270</v>
      </c>
      <c r="C117" s="142" t="s">
        <v>1330</v>
      </c>
      <c r="D117" s="120">
        <v>0.1</v>
      </c>
      <c r="E117" s="78">
        <v>80</v>
      </c>
      <c r="F117" s="142" t="s">
        <v>1095</v>
      </c>
      <c r="G117" s="78"/>
      <c r="H117" s="78"/>
      <c r="I117" s="78">
        <v>20</v>
      </c>
      <c r="J117" s="78"/>
      <c r="K117" s="78"/>
      <c r="L117" s="78"/>
      <c r="M117" s="78"/>
      <c r="N117" s="78"/>
      <c r="O117" s="78"/>
      <c r="P117" s="78"/>
      <c r="Q117" s="78"/>
      <c r="R117" s="120">
        <v>-0.05</v>
      </c>
      <c r="S117" s="78"/>
      <c r="T117" s="78"/>
      <c r="U117" s="78"/>
      <c r="V117" s="78"/>
      <c r="W117" s="78"/>
      <c r="X117" s="78"/>
      <c r="Y117" s="78"/>
      <c r="Z117" s="78"/>
      <c r="AA117" s="78"/>
      <c r="AB117" s="78"/>
      <c r="AC117" s="78"/>
      <c r="AD117" s="78"/>
      <c r="AE117" s="78"/>
      <c r="AF117" s="144" t="s">
        <v>1021</v>
      </c>
      <c r="AG117" s="77"/>
      <c r="AH117" s="77" t="s">
        <v>1022</v>
      </c>
    </row>
    <row r="118" spans="2:34" x14ac:dyDescent="0.25">
      <c r="B118" s="77" t="s">
        <v>1237</v>
      </c>
      <c r="C118" s="142" t="s">
        <v>1330</v>
      </c>
      <c r="D118" s="120">
        <v>0.7</v>
      </c>
      <c r="E118" s="78">
        <v>40</v>
      </c>
      <c r="F118" s="142" t="s">
        <v>1092</v>
      </c>
      <c r="G118" s="78"/>
      <c r="H118" s="78"/>
      <c r="I118" s="78">
        <v>15</v>
      </c>
      <c r="J118" s="78"/>
      <c r="K118" s="78"/>
      <c r="L118" s="78"/>
      <c r="M118" s="78"/>
      <c r="N118" s="78"/>
      <c r="O118" s="78"/>
      <c r="P118" s="78"/>
      <c r="Q118" s="78"/>
      <c r="R118" s="120">
        <v>-0.05</v>
      </c>
      <c r="S118" s="78"/>
      <c r="T118" s="78"/>
      <c r="U118" s="78"/>
      <c r="V118" s="78"/>
      <c r="W118" s="78"/>
      <c r="X118" s="78"/>
      <c r="Y118" s="78"/>
      <c r="Z118" s="78"/>
      <c r="AA118" s="78"/>
      <c r="AB118" s="78"/>
      <c r="AC118" s="78"/>
      <c r="AD118" s="78"/>
      <c r="AE118" s="78"/>
      <c r="AF118" s="144"/>
      <c r="AG118" s="77"/>
      <c r="AH118" s="77" t="s">
        <v>980</v>
      </c>
    </row>
    <row r="119" spans="2:34" x14ac:dyDescent="0.25">
      <c r="B119" s="77" t="s">
        <v>1196</v>
      </c>
      <c r="C119" s="142" t="s">
        <v>1330</v>
      </c>
      <c r="D119" s="120">
        <v>0.2</v>
      </c>
      <c r="E119" s="78">
        <v>75</v>
      </c>
      <c r="F119" s="142" t="s">
        <v>1103</v>
      </c>
      <c r="G119" s="78"/>
      <c r="H119" s="78">
        <v>10</v>
      </c>
      <c r="I119" s="78"/>
      <c r="J119" s="78"/>
      <c r="K119" s="78"/>
      <c r="L119" s="78"/>
      <c r="M119" s="78"/>
      <c r="N119" s="78"/>
      <c r="O119" s="78"/>
      <c r="P119" s="78"/>
      <c r="Q119" s="78"/>
      <c r="R119" s="120">
        <v>-0.05</v>
      </c>
      <c r="S119" s="78"/>
      <c r="T119" s="78"/>
      <c r="U119" s="78"/>
      <c r="V119" s="78"/>
      <c r="W119" s="78"/>
      <c r="X119" s="78"/>
      <c r="Y119" s="78"/>
      <c r="Z119" s="78"/>
      <c r="AA119" s="78"/>
      <c r="AB119" s="78"/>
      <c r="AC119" s="78"/>
      <c r="AD119" s="78"/>
      <c r="AE119" s="78"/>
      <c r="AF119" s="144" t="s">
        <v>939</v>
      </c>
      <c r="AG119" s="77"/>
      <c r="AH119" s="77" t="s">
        <v>940</v>
      </c>
    </row>
    <row r="120" spans="2:34" x14ac:dyDescent="0.25">
      <c r="B120" s="77" t="s">
        <v>1254</v>
      </c>
      <c r="C120" s="142" t="s">
        <v>1330</v>
      </c>
      <c r="D120" s="120">
        <v>0.6</v>
      </c>
      <c r="E120" s="78">
        <v>25</v>
      </c>
      <c r="F120" s="142" t="s">
        <v>1092</v>
      </c>
      <c r="G120" s="78"/>
      <c r="H120" s="78">
        <v>5</v>
      </c>
      <c r="I120" s="78"/>
      <c r="J120" s="78"/>
      <c r="K120" s="78"/>
      <c r="L120" s="78"/>
      <c r="M120" s="78"/>
      <c r="N120" s="78"/>
      <c r="O120" s="78"/>
      <c r="P120" s="78"/>
      <c r="Q120" s="78"/>
      <c r="R120" s="120">
        <v>-0.05</v>
      </c>
      <c r="S120" s="78"/>
      <c r="T120" s="78"/>
      <c r="U120" s="78"/>
      <c r="V120" s="78"/>
      <c r="W120" s="78"/>
      <c r="X120" s="78"/>
      <c r="Y120" s="78"/>
      <c r="Z120" s="78"/>
      <c r="AA120" s="78"/>
      <c r="AB120" s="78"/>
      <c r="AC120" s="78"/>
      <c r="AD120" s="78"/>
      <c r="AE120" s="78"/>
      <c r="AF120" s="144" t="s">
        <v>987</v>
      </c>
      <c r="AG120" s="77"/>
      <c r="AH120" s="77" t="s">
        <v>1002</v>
      </c>
    </row>
    <row r="121" spans="2:34" x14ac:dyDescent="0.25">
      <c r="B121" s="77" t="s">
        <v>1235</v>
      </c>
      <c r="C121" s="142" t="s">
        <v>1330</v>
      </c>
      <c r="D121" s="120">
        <v>0.4</v>
      </c>
      <c r="E121" s="78">
        <v>60</v>
      </c>
      <c r="F121" s="142" t="s">
        <v>1103</v>
      </c>
      <c r="G121" s="78"/>
      <c r="H121" s="78"/>
      <c r="I121" s="78">
        <v>10</v>
      </c>
      <c r="J121" s="78"/>
      <c r="K121" s="78"/>
      <c r="L121" s="78"/>
      <c r="M121" s="78"/>
      <c r="N121" s="78"/>
      <c r="O121" s="78"/>
      <c r="P121" s="120">
        <v>0.3</v>
      </c>
      <c r="Q121" s="78"/>
      <c r="R121" s="120">
        <v>-0.1</v>
      </c>
      <c r="S121" s="78"/>
      <c r="T121" s="78"/>
      <c r="U121" s="78"/>
      <c r="V121" s="78"/>
      <c r="W121" s="78"/>
      <c r="X121" s="78"/>
      <c r="Y121" s="78"/>
      <c r="Z121" s="78"/>
      <c r="AA121" s="78"/>
      <c r="AB121" s="78"/>
      <c r="AC121" s="78"/>
      <c r="AD121" s="78"/>
      <c r="AE121" s="78"/>
      <c r="AF121" s="144"/>
      <c r="AG121" s="77"/>
      <c r="AH121" s="77" t="s">
        <v>977</v>
      </c>
    </row>
    <row r="122" spans="2:34" x14ac:dyDescent="0.25">
      <c r="B122" s="77" t="s">
        <v>1154</v>
      </c>
      <c r="C122" s="142" t="s">
        <v>1330</v>
      </c>
      <c r="D122" s="120">
        <v>0.8</v>
      </c>
      <c r="E122" s="78">
        <v>30</v>
      </c>
      <c r="F122" s="142" t="s">
        <v>1103</v>
      </c>
      <c r="G122" s="78"/>
      <c r="H122" s="78"/>
      <c r="I122" s="78"/>
      <c r="J122" s="78">
        <v>10</v>
      </c>
      <c r="K122" s="78"/>
      <c r="L122" s="78"/>
      <c r="M122" s="78"/>
      <c r="N122" s="120">
        <v>0.06</v>
      </c>
      <c r="O122" s="78"/>
      <c r="P122" s="78"/>
      <c r="Q122" s="78"/>
      <c r="R122" s="120">
        <v>-0.1</v>
      </c>
      <c r="S122" s="120"/>
      <c r="T122" s="120"/>
      <c r="U122" s="78"/>
      <c r="V122" s="78"/>
      <c r="W122" s="78"/>
      <c r="X122" s="78"/>
      <c r="Y122" s="78"/>
      <c r="Z122" s="78"/>
      <c r="AA122" s="78"/>
      <c r="AB122" s="78"/>
      <c r="AC122" s="78"/>
      <c r="AD122" s="78"/>
      <c r="AE122" s="78"/>
      <c r="AF122" s="144"/>
      <c r="AG122" s="77"/>
      <c r="AH122" s="77" t="s">
        <v>875</v>
      </c>
    </row>
    <row r="123" spans="2:34" x14ac:dyDescent="0.25">
      <c r="B123" s="77" t="s">
        <v>1285</v>
      </c>
      <c r="C123" s="142" t="s">
        <v>1330</v>
      </c>
      <c r="D123" s="120">
        <v>0.2</v>
      </c>
      <c r="E123" s="78">
        <v>80</v>
      </c>
      <c r="F123" s="142" t="s">
        <v>1095</v>
      </c>
      <c r="G123" s="78"/>
      <c r="H123" s="78"/>
      <c r="I123" s="78"/>
      <c r="J123" s="78">
        <v>20</v>
      </c>
      <c r="K123" s="78"/>
      <c r="L123" s="78"/>
      <c r="M123" s="78"/>
      <c r="N123" s="78"/>
      <c r="O123" s="78"/>
      <c r="P123" s="78"/>
      <c r="Q123" s="78"/>
      <c r="R123" s="120">
        <v>-0.1</v>
      </c>
      <c r="S123" s="78"/>
      <c r="T123" s="78"/>
      <c r="U123" s="78"/>
      <c r="V123" s="78"/>
      <c r="W123" s="78"/>
      <c r="X123" s="78"/>
      <c r="Y123" s="78"/>
      <c r="Z123" s="78"/>
      <c r="AA123" s="78"/>
      <c r="AB123" s="78"/>
      <c r="AC123" s="78"/>
      <c r="AD123" s="78"/>
      <c r="AE123" s="78"/>
      <c r="AF123" s="144" t="s">
        <v>1046</v>
      </c>
      <c r="AG123" s="77"/>
      <c r="AH123" s="77" t="s">
        <v>1047</v>
      </c>
    </row>
    <row r="124" spans="2:34" x14ac:dyDescent="0.25">
      <c r="B124" s="77" t="s">
        <v>1221</v>
      </c>
      <c r="C124" s="142" t="s">
        <v>1330</v>
      </c>
      <c r="D124" s="120">
        <v>0.4</v>
      </c>
      <c r="E124" s="78">
        <v>75</v>
      </c>
      <c r="F124" s="142" t="s">
        <v>1095</v>
      </c>
      <c r="G124" s="78"/>
      <c r="H124" s="78"/>
      <c r="I124" s="78"/>
      <c r="J124" s="78">
        <v>15</v>
      </c>
      <c r="K124" s="78"/>
      <c r="L124" s="78"/>
      <c r="M124" s="78"/>
      <c r="N124" s="78"/>
      <c r="O124" s="78"/>
      <c r="P124" s="78"/>
      <c r="Q124" s="78"/>
      <c r="R124" s="120">
        <v>-0.1</v>
      </c>
      <c r="S124" s="78"/>
      <c r="T124" s="78"/>
      <c r="U124" s="78"/>
      <c r="V124" s="78"/>
      <c r="W124" s="78"/>
      <c r="X124" s="78"/>
      <c r="Y124" s="78"/>
      <c r="Z124" s="78"/>
      <c r="AA124" s="78"/>
      <c r="AB124" s="78"/>
      <c r="AC124" s="78"/>
      <c r="AD124" s="78"/>
      <c r="AE124" s="78"/>
      <c r="AF124" s="144" t="s">
        <v>833</v>
      </c>
      <c r="AG124" s="77"/>
      <c r="AH124" s="77" t="s">
        <v>964</v>
      </c>
    </row>
    <row r="125" spans="2:34" x14ac:dyDescent="0.25">
      <c r="B125" s="77" t="s">
        <v>1269</v>
      </c>
      <c r="C125" s="142" t="s">
        <v>1330</v>
      </c>
      <c r="D125" s="120">
        <v>0.1</v>
      </c>
      <c r="E125" s="78">
        <v>70</v>
      </c>
      <c r="F125" s="142" t="s">
        <v>1095</v>
      </c>
      <c r="G125" s="78"/>
      <c r="H125" s="78"/>
      <c r="I125" s="78">
        <v>20</v>
      </c>
      <c r="J125" s="78"/>
      <c r="K125" s="78"/>
      <c r="L125" s="78"/>
      <c r="M125" s="78"/>
      <c r="N125" s="78"/>
      <c r="O125" s="78"/>
      <c r="P125" s="78"/>
      <c r="Q125" s="78"/>
      <c r="R125" s="120">
        <v>-0.1</v>
      </c>
      <c r="S125" s="78"/>
      <c r="T125" s="78"/>
      <c r="U125" s="78"/>
      <c r="V125" s="78"/>
      <c r="W125" s="78"/>
      <c r="X125" s="78"/>
      <c r="Y125" s="78"/>
      <c r="Z125" s="78"/>
      <c r="AA125" s="78"/>
      <c r="AB125" s="78"/>
      <c r="AC125" s="78"/>
      <c r="AD125" s="78"/>
      <c r="AE125" s="78"/>
      <c r="AF125" s="144" t="s">
        <v>939</v>
      </c>
      <c r="AG125" s="77"/>
      <c r="AH125" s="77" t="s">
        <v>1020</v>
      </c>
    </row>
    <row r="126" spans="2:34" x14ac:dyDescent="0.25">
      <c r="B126" s="77" t="s">
        <v>1187</v>
      </c>
      <c r="C126" s="142" t="s">
        <v>1330</v>
      </c>
      <c r="D126" s="120">
        <v>0.5</v>
      </c>
      <c r="E126" s="78">
        <v>60</v>
      </c>
      <c r="F126" s="142" t="s">
        <v>1103</v>
      </c>
      <c r="G126" s="78"/>
      <c r="H126" s="78"/>
      <c r="I126" s="78">
        <v>20</v>
      </c>
      <c r="J126" s="78"/>
      <c r="K126" s="78"/>
      <c r="L126" s="78"/>
      <c r="M126" s="78"/>
      <c r="N126" s="78"/>
      <c r="O126" s="78"/>
      <c r="P126" s="78"/>
      <c r="Q126" s="78"/>
      <c r="R126" s="120">
        <v>-0.1</v>
      </c>
      <c r="S126" s="78"/>
      <c r="T126" s="78"/>
      <c r="U126" s="78"/>
      <c r="V126" s="78"/>
      <c r="W126" s="78"/>
      <c r="X126" s="78"/>
      <c r="Y126" s="78"/>
      <c r="Z126" s="78"/>
      <c r="AA126" s="78"/>
      <c r="AB126" s="78"/>
      <c r="AC126" s="78"/>
      <c r="AD126" s="78"/>
      <c r="AE126" s="78"/>
      <c r="AF126" s="144" t="s">
        <v>923</v>
      </c>
      <c r="AG126" s="77"/>
      <c r="AH126" s="77" t="s">
        <v>924</v>
      </c>
    </row>
    <row r="127" spans="2:34" x14ac:dyDescent="0.25">
      <c r="B127" s="77" t="s">
        <v>1186</v>
      </c>
      <c r="C127" s="142" t="s">
        <v>1330</v>
      </c>
      <c r="D127" s="120">
        <v>0.4</v>
      </c>
      <c r="E127" s="78">
        <v>50</v>
      </c>
      <c r="F127" s="142" t="s">
        <v>1103</v>
      </c>
      <c r="G127" s="78"/>
      <c r="H127" s="78"/>
      <c r="I127" s="78">
        <v>15</v>
      </c>
      <c r="J127" s="78"/>
      <c r="K127" s="78"/>
      <c r="L127" s="78"/>
      <c r="M127" s="78"/>
      <c r="N127" s="78"/>
      <c r="O127" s="78"/>
      <c r="P127" s="78"/>
      <c r="Q127" s="78"/>
      <c r="R127" s="120">
        <v>-0.1</v>
      </c>
      <c r="S127" s="78"/>
      <c r="T127" s="78"/>
      <c r="U127" s="78"/>
      <c r="V127" s="78"/>
      <c r="W127" s="78"/>
      <c r="X127" s="78"/>
      <c r="Y127" s="78"/>
      <c r="Z127" s="78"/>
      <c r="AA127" s="78"/>
      <c r="AB127" s="78"/>
      <c r="AC127" s="78"/>
      <c r="AD127" s="78"/>
      <c r="AE127" s="78"/>
      <c r="AF127" s="144" t="s">
        <v>921</v>
      </c>
      <c r="AG127" s="77"/>
      <c r="AH127" s="77" t="s">
        <v>922</v>
      </c>
    </row>
    <row r="128" spans="2:34" x14ac:dyDescent="0.25">
      <c r="B128" s="77" t="s">
        <v>1236</v>
      </c>
      <c r="C128" s="142" t="s">
        <v>1330</v>
      </c>
      <c r="D128" s="120">
        <v>0.4</v>
      </c>
      <c r="E128" s="78">
        <v>60</v>
      </c>
      <c r="F128" s="142" t="s">
        <v>1103</v>
      </c>
      <c r="G128" s="78"/>
      <c r="H128" s="78"/>
      <c r="I128" s="78">
        <v>10</v>
      </c>
      <c r="J128" s="78"/>
      <c r="K128" s="78"/>
      <c r="L128" s="78"/>
      <c r="M128" s="78"/>
      <c r="N128" s="78"/>
      <c r="O128" s="78"/>
      <c r="P128" s="78"/>
      <c r="Q128" s="78"/>
      <c r="R128" s="120">
        <v>-0.1</v>
      </c>
      <c r="S128" s="78"/>
      <c r="T128" s="78"/>
      <c r="U128" s="78"/>
      <c r="V128" s="78"/>
      <c r="W128" s="78"/>
      <c r="X128" s="78"/>
      <c r="Y128" s="78"/>
      <c r="Z128" s="78"/>
      <c r="AA128" s="78"/>
      <c r="AB128" s="78"/>
      <c r="AC128" s="78"/>
      <c r="AD128" s="78"/>
      <c r="AE128" s="78"/>
      <c r="AF128" s="144" t="s">
        <v>978</v>
      </c>
      <c r="AG128" s="77"/>
      <c r="AH128" s="77" t="s">
        <v>979</v>
      </c>
    </row>
    <row r="129" spans="2:34" x14ac:dyDescent="0.25">
      <c r="B129" s="77" t="s">
        <v>1150</v>
      </c>
      <c r="C129" s="142" t="s">
        <v>1330</v>
      </c>
      <c r="D129" s="120">
        <v>0.5</v>
      </c>
      <c r="E129" s="78">
        <v>35</v>
      </c>
      <c r="F129" s="142" t="s">
        <v>1103</v>
      </c>
      <c r="G129" s="78"/>
      <c r="H129" s="78"/>
      <c r="I129" s="78">
        <v>5</v>
      </c>
      <c r="J129" s="78"/>
      <c r="K129" s="78"/>
      <c r="L129" s="78"/>
      <c r="M129" s="78"/>
      <c r="N129" s="78"/>
      <c r="O129" s="78"/>
      <c r="P129" s="78"/>
      <c r="Q129" s="78"/>
      <c r="R129" s="120">
        <v>-0.1</v>
      </c>
      <c r="S129" s="120"/>
      <c r="T129" s="120"/>
      <c r="U129" s="78"/>
      <c r="V129" s="78"/>
      <c r="W129" s="78"/>
      <c r="X129" s="78"/>
      <c r="Y129" s="78"/>
      <c r="Z129" s="78"/>
      <c r="AA129" s="78"/>
      <c r="AB129" s="78"/>
      <c r="AC129" s="78"/>
      <c r="AD129" s="78"/>
      <c r="AE129" s="78"/>
      <c r="AF129" s="144" t="s">
        <v>870</v>
      </c>
      <c r="AG129" s="77"/>
      <c r="AH129" s="77" t="s">
        <v>871</v>
      </c>
    </row>
    <row r="130" spans="2:34" x14ac:dyDescent="0.25">
      <c r="B130" s="77" t="s">
        <v>1223</v>
      </c>
      <c r="C130" s="142" t="s">
        <v>1330</v>
      </c>
      <c r="D130" s="120">
        <v>0.3</v>
      </c>
      <c r="E130" s="78">
        <v>80</v>
      </c>
      <c r="F130" s="142" t="s">
        <v>1095</v>
      </c>
      <c r="G130" s="78"/>
      <c r="H130" s="78">
        <v>5</v>
      </c>
      <c r="I130" s="78"/>
      <c r="J130" s="78"/>
      <c r="K130" s="78"/>
      <c r="L130" s="78"/>
      <c r="M130" s="78"/>
      <c r="N130" s="78"/>
      <c r="O130" s="78"/>
      <c r="P130" s="78"/>
      <c r="Q130" s="78"/>
      <c r="R130" s="120">
        <v>-0.1</v>
      </c>
      <c r="S130" s="78"/>
      <c r="T130" s="78"/>
      <c r="U130" s="78"/>
      <c r="V130" s="78"/>
      <c r="W130" s="78"/>
      <c r="X130" s="78"/>
      <c r="Y130" s="78"/>
      <c r="Z130" s="78"/>
      <c r="AA130" s="78"/>
      <c r="AB130" s="78"/>
      <c r="AC130" s="78"/>
      <c r="AD130" s="78"/>
      <c r="AE130" s="78"/>
      <c r="AF130" s="144" t="s">
        <v>966</v>
      </c>
      <c r="AG130" s="77"/>
      <c r="AH130" s="77" t="s">
        <v>967</v>
      </c>
    </row>
    <row r="131" spans="2:34" x14ac:dyDescent="0.25">
      <c r="B131" s="77" t="s">
        <v>1249</v>
      </c>
      <c r="C131" s="142" t="s">
        <v>1330</v>
      </c>
      <c r="D131" s="120">
        <v>0.3</v>
      </c>
      <c r="E131" s="78">
        <v>50</v>
      </c>
      <c r="F131" s="142" t="s">
        <v>1103</v>
      </c>
      <c r="G131" s="78"/>
      <c r="H131" s="78">
        <v>20</v>
      </c>
      <c r="I131" s="78"/>
      <c r="J131" s="78"/>
      <c r="K131" s="78"/>
      <c r="L131" s="78"/>
      <c r="M131" s="78"/>
      <c r="N131" s="78"/>
      <c r="O131" s="78"/>
      <c r="P131" s="120">
        <v>0.2</v>
      </c>
      <c r="Q131" s="78"/>
      <c r="R131" s="120">
        <v>-0.15</v>
      </c>
      <c r="S131" s="78"/>
      <c r="T131" s="78"/>
      <c r="U131" s="78"/>
      <c r="V131" s="78"/>
      <c r="W131" s="78"/>
      <c r="X131" s="78"/>
      <c r="Y131" s="78"/>
      <c r="Z131" s="78"/>
      <c r="AA131" s="78"/>
      <c r="AB131" s="78"/>
      <c r="AC131" s="78"/>
      <c r="AD131" s="78"/>
      <c r="AE131" s="78"/>
      <c r="AF131" s="144"/>
      <c r="AG131" s="77"/>
      <c r="AH131" s="77" t="s">
        <v>997</v>
      </c>
    </row>
    <row r="132" spans="2:34" x14ac:dyDescent="0.25">
      <c r="B132" s="77" t="s">
        <v>1239</v>
      </c>
      <c r="C132" s="142" t="s">
        <v>1330</v>
      </c>
      <c r="D132" s="120">
        <v>0.4</v>
      </c>
      <c r="E132" s="78">
        <v>80</v>
      </c>
      <c r="F132" s="142" t="s">
        <v>1095</v>
      </c>
      <c r="G132" s="78"/>
      <c r="H132" s="78"/>
      <c r="I132" s="78"/>
      <c r="J132" s="78">
        <v>50</v>
      </c>
      <c r="K132" s="78"/>
      <c r="L132" s="78"/>
      <c r="M132" s="78"/>
      <c r="N132" s="78"/>
      <c r="O132" s="78"/>
      <c r="P132" s="120">
        <v>-0.3</v>
      </c>
      <c r="Q132" s="78"/>
      <c r="R132" s="120">
        <v>-0.15</v>
      </c>
      <c r="S132" s="78"/>
      <c r="T132" s="78"/>
      <c r="U132" s="78"/>
      <c r="V132" s="78"/>
      <c r="W132" s="78"/>
      <c r="X132" s="78"/>
      <c r="Y132" s="78"/>
      <c r="Z132" s="78"/>
      <c r="AA132" s="78"/>
      <c r="AB132" s="78"/>
      <c r="AC132" s="78"/>
      <c r="AD132" s="78"/>
      <c r="AE132" s="78"/>
      <c r="AF132" s="144"/>
      <c r="AG132" s="77"/>
      <c r="AH132" s="77" t="s">
        <v>983</v>
      </c>
    </row>
    <row r="133" spans="2:34" x14ac:dyDescent="0.25">
      <c r="B133" s="77" t="s">
        <v>1107</v>
      </c>
      <c r="C133" s="142" t="s">
        <v>1330</v>
      </c>
      <c r="D133" s="120">
        <v>0.4</v>
      </c>
      <c r="E133" s="78">
        <v>60</v>
      </c>
      <c r="F133" s="142" t="s">
        <v>1092</v>
      </c>
      <c r="G133" s="78"/>
      <c r="H133" s="78"/>
      <c r="I133" s="78"/>
      <c r="J133" s="78">
        <v>15</v>
      </c>
      <c r="K133" s="78"/>
      <c r="L133" s="78"/>
      <c r="M133" s="78"/>
      <c r="N133" s="78"/>
      <c r="O133" s="78">
        <v>3</v>
      </c>
      <c r="P133" s="78"/>
      <c r="Q133" s="78"/>
      <c r="R133" s="120">
        <v>-0.15</v>
      </c>
      <c r="S133" s="120"/>
      <c r="T133" s="120"/>
      <c r="U133" s="78"/>
      <c r="V133" s="78"/>
      <c r="W133" s="78"/>
      <c r="X133" s="78"/>
      <c r="Y133" s="78"/>
      <c r="Z133" s="78"/>
      <c r="AA133" s="78"/>
      <c r="AB133" s="78"/>
      <c r="AC133" s="78"/>
      <c r="AD133" s="78"/>
      <c r="AE133" s="78"/>
      <c r="AF133" s="144"/>
      <c r="AG133" s="77"/>
      <c r="AH133" s="77" t="s">
        <v>839</v>
      </c>
    </row>
    <row r="134" spans="2:34" x14ac:dyDescent="0.25">
      <c r="B134" s="77" t="s">
        <v>1313</v>
      </c>
      <c r="C134" s="142" t="s">
        <v>1330</v>
      </c>
      <c r="D134" s="120">
        <v>0.3</v>
      </c>
      <c r="E134" s="78">
        <v>80</v>
      </c>
      <c r="F134" s="142" t="s">
        <v>1095</v>
      </c>
      <c r="G134" s="78"/>
      <c r="H134" s="78"/>
      <c r="I134" s="78"/>
      <c r="J134" s="78"/>
      <c r="K134" s="78"/>
      <c r="L134" s="78"/>
      <c r="M134" s="78">
        <v>15</v>
      </c>
      <c r="N134" s="78"/>
      <c r="O134" s="78"/>
      <c r="P134" s="78"/>
      <c r="Q134" s="78"/>
      <c r="R134" s="120">
        <v>-0.15</v>
      </c>
      <c r="S134" s="78"/>
      <c r="T134" s="78"/>
      <c r="U134" s="78"/>
      <c r="V134" s="78"/>
      <c r="W134" s="78"/>
      <c r="X134" s="78"/>
      <c r="Y134" s="78"/>
      <c r="Z134" s="78"/>
      <c r="AA134" s="78"/>
      <c r="AB134" s="78"/>
      <c r="AC134" s="78"/>
      <c r="AD134" s="78"/>
      <c r="AE134" s="78"/>
      <c r="AF134" s="77" t="s">
        <v>1080</v>
      </c>
      <c r="AG134" s="77"/>
      <c r="AH134" s="77" t="s">
        <v>1081</v>
      </c>
    </row>
    <row r="135" spans="2:34" x14ac:dyDescent="0.25">
      <c r="B135" s="77" t="s">
        <v>1306</v>
      </c>
      <c r="C135" s="142" t="s">
        <v>1330</v>
      </c>
      <c r="D135" s="120">
        <v>0.3</v>
      </c>
      <c r="E135" s="78">
        <v>100</v>
      </c>
      <c r="F135" s="142" t="s">
        <v>1095</v>
      </c>
      <c r="G135" s="78"/>
      <c r="H135" s="78"/>
      <c r="I135" s="78"/>
      <c r="J135" s="78">
        <v>15</v>
      </c>
      <c r="K135" s="78"/>
      <c r="L135" s="78"/>
      <c r="M135" s="78"/>
      <c r="N135" s="78"/>
      <c r="O135" s="78"/>
      <c r="P135" s="78"/>
      <c r="Q135" s="78"/>
      <c r="R135" s="120">
        <v>-0.15</v>
      </c>
      <c r="S135" s="78"/>
      <c r="T135" s="78"/>
      <c r="U135" s="78"/>
      <c r="V135" s="78"/>
      <c r="W135" s="78"/>
      <c r="X135" s="78"/>
      <c r="Y135" s="78"/>
      <c r="Z135" s="78"/>
      <c r="AA135" s="78"/>
      <c r="AB135" s="78"/>
      <c r="AC135" s="78"/>
      <c r="AD135" s="78"/>
      <c r="AE135" s="78"/>
      <c r="AF135" s="144" t="s">
        <v>881</v>
      </c>
      <c r="AG135" s="77"/>
      <c r="AH135" s="77" t="s">
        <v>1070</v>
      </c>
    </row>
    <row r="136" spans="2:34" x14ac:dyDescent="0.25">
      <c r="B136" s="77" t="s">
        <v>1297</v>
      </c>
      <c r="C136" s="142" t="s">
        <v>1330</v>
      </c>
      <c r="D136" s="120">
        <v>0.3</v>
      </c>
      <c r="E136" s="78">
        <v>70</v>
      </c>
      <c r="F136" s="142" t="s">
        <v>1109</v>
      </c>
      <c r="G136" s="78"/>
      <c r="H136" s="78"/>
      <c r="I136" s="78">
        <v>25</v>
      </c>
      <c r="J136" s="78"/>
      <c r="K136" s="78"/>
      <c r="L136" s="78"/>
      <c r="M136" s="78"/>
      <c r="N136" s="120">
        <v>0.1</v>
      </c>
      <c r="O136" s="78"/>
      <c r="P136" s="78"/>
      <c r="Q136" s="78"/>
      <c r="R136" s="120">
        <v>-0.2</v>
      </c>
      <c r="S136" s="78"/>
      <c r="T136" s="78"/>
      <c r="U136" s="78"/>
      <c r="V136" s="78"/>
      <c r="W136" s="78"/>
      <c r="X136" s="78"/>
      <c r="Y136" s="78"/>
      <c r="Z136" s="78"/>
      <c r="AA136" s="78"/>
      <c r="AB136" s="78"/>
      <c r="AC136" s="78"/>
      <c r="AD136" s="78"/>
      <c r="AE136" s="78"/>
      <c r="AF136" s="144"/>
      <c r="AG136" s="77"/>
      <c r="AH136" s="77" t="s">
        <v>1060</v>
      </c>
    </row>
    <row r="137" spans="2:34" x14ac:dyDescent="0.25">
      <c r="B137" s="77" t="s">
        <v>1312</v>
      </c>
      <c r="C137" s="142" t="s">
        <v>1330</v>
      </c>
      <c r="D137" s="120">
        <v>0.2</v>
      </c>
      <c r="E137" s="78">
        <v>90</v>
      </c>
      <c r="F137" s="142" t="s">
        <v>1095</v>
      </c>
      <c r="G137" s="78"/>
      <c r="H137" s="78"/>
      <c r="I137" s="78">
        <v>20</v>
      </c>
      <c r="J137" s="78"/>
      <c r="K137" s="78"/>
      <c r="L137" s="78"/>
      <c r="M137" s="78"/>
      <c r="N137" s="78"/>
      <c r="O137" s="78"/>
      <c r="P137" s="78"/>
      <c r="Q137" s="78"/>
      <c r="R137" s="120">
        <v>-0.2</v>
      </c>
      <c r="S137" s="78"/>
      <c r="T137" s="78"/>
      <c r="U137" s="78"/>
      <c r="V137" s="78"/>
      <c r="W137" s="78"/>
      <c r="X137" s="78"/>
      <c r="Y137" s="78"/>
      <c r="Z137" s="78"/>
      <c r="AA137" s="78"/>
      <c r="AB137" s="78"/>
      <c r="AC137" s="78"/>
      <c r="AD137" s="78"/>
      <c r="AE137" s="78"/>
      <c r="AF137" s="144" t="s">
        <v>1078</v>
      </c>
      <c r="AG137" s="77"/>
      <c r="AH137" s="77" t="s">
        <v>1079</v>
      </c>
    </row>
    <row r="138" spans="2:34" x14ac:dyDescent="0.25">
      <c r="B138" s="77" t="s">
        <v>1199</v>
      </c>
      <c r="C138" s="142" t="s">
        <v>1330</v>
      </c>
      <c r="D138" s="120">
        <v>0.3</v>
      </c>
      <c r="E138" s="78">
        <v>95</v>
      </c>
      <c r="F138" s="142" t="s">
        <v>1095</v>
      </c>
      <c r="G138" s="78"/>
      <c r="H138" s="78"/>
      <c r="I138" s="78">
        <v>20</v>
      </c>
      <c r="J138" s="78"/>
      <c r="K138" s="78"/>
      <c r="L138" s="78"/>
      <c r="M138" s="78"/>
      <c r="N138" s="78"/>
      <c r="O138" s="78"/>
      <c r="P138" s="78"/>
      <c r="Q138" s="78"/>
      <c r="R138" s="120">
        <v>-0.2</v>
      </c>
      <c r="S138" s="78"/>
      <c r="T138" s="78"/>
      <c r="U138" s="78"/>
      <c r="V138" s="78"/>
      <c r="W138" s="78"/>
      <c r="X138" s="78"/>
      <c r="Y138" s="78"/>
      <c r="Z138" s="78"/>
      <c r="AA138" s="78"/>
      <c r="AB138" s="78"/>
      <c r="AC138" s="78"/>
      <c r="AD138" s="78"/>
      <c r="AE138" s="78"/>
      <c r="AF138" s="144" t="s">
        <v>944</v>
      </c>
      <c r="AG138" s="77"/>
      <c r="AH138" s="77" t="s">
        <v>945</v>
      </c>
    </row>
    <row r="139" spans="2:34" x14ac:dyDescent="0.25">
      <c r="B139" s="77" t="s">
        <v>1149</v>
      </c>
      <c r="C139" s="142" t="s">
        <v>1330</v>
      </c>
      <c r="D139" s="120">
        <v>0.1</v>
      </c>
      <c r="E139" s="78">
        <v>100</v>
      </c>
      <c r="F139" s="142" t="s">
        <v>1109</v>
      </c>
      <c r="G139" s="78"/>
      <c r="H139" s="78"/>
      <c r="I139" s="78">
        <v>15</v>
      </c>
      <c r="J139" s="78"/>
      <c r="K139" s="78"/>
      <c r="L139" s="78"/>
      <c r="M139" s="78"/>
      <c r="N139" s="120">
        <v>0.2</v>
      </c>
      <c r="O139" s="78"/>
      <c r="P139" s="78"/>
      <c r="Q139" s="78"/>
      <c r="R139" s="120">
        <v>-0.25</v>
      </c>
      <c r="S139" s="120"/>
      <c r="T139" s="120"/>
      <c r="U139" s="78"/>
      <c r="V139" s="78"/>
      <c r="W139" s="78"/>
      <c r="X139" s="78"/>
      <c r="Y139" s="78"/>
      <c r="Z139" s="78"/>
      <c r="AA139" s="78"/>
      <c r="AB139" s="78"/>
      <c r="AC139" s="78"/>
      <c r="AD139" s="78"/>
      <c r="AE139" s="78"/>
      <c r="AF139" s="144"/>
      <c r="AG139" s="77"/>
      <c r="AH139" s="77" t="s">
        <v>869</v>
      </c>
    </row>
    <row r="140" spans="2:34" x14ac:dyDescent="0.25">
      <c r="B140" s="77" t="s">
        <v>1108</v>
      </c>
      <c r="C140" s="142" t="s">
        <v>1330</v>
      </c>
      <c r="D140" s="120">
        <v>0.1</v>
      </c>
      <c r="E140" s="78">
        <v>105</v>
      </c>
      <c r="F140" s="142" t="s">
        <v>1109</v>
      </c>
      <c r="G140" s="78"/>
      <c r="H140" s="78"/>
      <c r="I140" s="78">
        <v>25</v>
      </c>
      <c r="J140" s="78"/>
      <c r="K140" s="78"/>
      <c r="L140" s="78"/>
      <c r="M140" s="78"/>
      <c r="N140" s="78"/>
      <c r="O140" s="78"/>
      <c r="P140" s="78"/>
      <c r="Q140" s="78"/>
      <c r="R140" s="120">
        <v>-0.25</v>
      </c>
      <c r="S140" s="120"/>
      <c r="T140" s="120"/>
      <c r="U140" s="78"/>
      <c r="V140" s="78"/>
      <c r="W140" s="78"/>
      <c r="X140" s="78"/>
      <c r="Y140" s="78"/>
      <c r="Z140" s="78"/>
      <c r="AA140" s="78"/>
      <c r="AB140" s="78"/>
      <c r="AC140" s="78"/>
      <c r="AD140" s="78"/>
      <c r="AE140" s="78"/>
      <c r="AF140" s="144" t="s">
        <v>840</v>
      </c>
      <c r="AG140" s="77"/>
      <c r="AH140" s="77" t="s">
        <v>841</v>
      </c>
    </row>
    <row r="141" spans="2:34" x14ac:dyDescent="0.25">
      <c r="B141" s="77" t="s">
        <v>1142</v>
      </c>
      <c r="C141" s="142" t="s">
        <v>1330</v>
      </c>
      <c r="D141" s="120">
        <v>0.4</v>
      </c>
      <c r="E141" s="78">
        <v>100</v>
      </c>
      <c r="F141" s="142" t="s">
        <v>1095</v>
      </c>
      <c r="G141" s="78"/>
      <c r="H141" s="78"/>
      <c r="I141" s="78">
        <v>20</v>
      </c>
      <c r="J141" s="78"/>
      <c r="K141" s="78"/>
      <c r="L141" s="78"/>
      <c r="M141" s="78"/>
      <c r="N141" s="78"/>
      <c r="O141" s="78"/>
      <c r="P141" s="78"/>
      <c r="Q141" s="78"/>
      <c r="R141" s="120">
        <v>-0.25</v>
      </c>
      <c r="S141" s="120"/>
      <c r="T141" s="120"/>
      <c r="U141" s="78"/>
      <c r="V141" s="78"/>
      <c r="W141" s="78"/>
      <c r="X141" s="78"/>
      <c r="Y141" s="78"/>
      <c r="Z141" s="78"/>
      <c r="AA141" s="78"/>
      <c r="AB141" s="78"/>
      <c r="AC141" s="78"/>
      <c r="AD141" s="78"/>
      <c r="AE141" s="78"/>
      <c r="AF141" s="144" t="s">
        <v>859</v>
      </c>
      <c r="AG141" s="77"/>
      <c r="AH141" s="77" t="s">
        <v>860</v>
      </c>
    </row>
    <row r="142" spans="2:34" x14ac:dyDescent="0.25">
      <c r="B142" s="77" t="s">
        <v>1104</v>
      </c>
      <c r="C142" s="142" t="s">
        <v>1330</v>
      </c>
      <c r="D142" s="120">
        <v>0.7</v>
      </c>
      <c r="E142" s="78">
        <v>40</v>
      </c>
      <c r="F142" s="142" t="s">
        <v>1103</v>
      </c>
      <c r="G142" s="78"/>
      <c r="H142" s="78">
        <v>5</v>
      </c>
      <c r="I142" s="78"/>
      <c r="J142" s="78"/>
      <c r="K142" s="78"/>
      <c r="L142" s="78"/>
      <c r="M142" s="78"/>
      <c r="N142" s="78"/>
      <c r="O142" s="78">
        <v>3</v>
      </c>
      <c r="P142" s="78"/>
      <c r="Q142" s="78">
        <v>1</v>
      </c>
      <c r="R142" s="78"/>
      <c r="S142" s="78"/>
      <c r="T142" s="78"/>
      <c r="U142" s="78"/>
      <c r="V142" s="78"/>
      <c r="W142" s="78"/>
      <c r="X142" s="78"/>
      <c r="Y142" s="78"/>
      <c r="Z142" s="78"/>
      <c r="AA142" s="78"/>
      <c r="AB142" s="78"/>
      <c r="AC142" s="78"/>
      <c r="AD142" s="78"/>
      <c r="AE142" s="78"/>
      <c r="AF142" s="144"/>
      <c r="AG142" s="77"/>
      <c r="AH142" s="77" t="s">
        <v>836</v>
      </c>
    </row>
    <row r="143" spans="2:34" x14ac:dyDescent="0.25">
      <c r="B143" s="77" t="s">
        <v>1110</v>
      </c>
      <c r="C143" s="142" t="s">
        <v>1330</v>
      </c>
      <c r="D143" s="120">
        <v>0.3</v>
      </c>
      <c r="E143" s="78">
        <v>75</v>
      </c>
      <c r="F143" s="142" t="s">
        <v>1103</v>
      </c>
      <c r="G143" s="78"/>
      <c r="H143" s="78">
        <v>1</v>
      </c>
      <c r="I143" s="78"/>
      <c r="J143" s="78"/>
      <c r="K143" s="78"/>
      <c r="L143" s="78"/>
      <c r="M143" s="78"/>
      <c r="N143" s="78"/>
      <c r="O143" s="78"/>
      <c r="P143" s="120">
        <v>0.3</v>
      </c>
      <c r="Q143" s="78"/>
      <c r="R143" s="78"/>
      <c r="S143" s="78"/>
      <c r="T143" s="78"/>
      <c r="U143" s="78"/>
      <c r="V143" s="78"/>
      <c r="W143" s="78"/>
      <c r="X143" s="78"/>
      <c r="Y143" s="78"/>
      <c r="Z143" s="78"/>
      <c r="AA143" s="78"/>
      <c r="AB143" s="78"/>
      <c r="AC143" s="78"/>
      <c r="AD143" s="78"/>
      <c r="AE143" s="78"/>
      <c r="AF143" s="144"/>
      <c r="AG143" s="77"/>
      <c r="AH143" s="77" t="s">
        <v>842</v>
      </c>
    </row>
    <row r="144" spans="2:34" x14ac:dyDescent="0.25">
      <c r="B144" s="77" t="s">
        <v>1222</v>
      </c>
      <c r="C144" s="142" t="s">
        <v>1330</v>
      </c>
      <c r="D144" s="120">
        <v>0.8</v>
      </c>
      <c r="E144" s="78">
        <v>25</v>
      </c>
      <c r="F144" s="142" t="s">
        <v>1092</v>
      </c>
      <c r="G144" s="78"/>
      <c r="H144" s="78">
        <v>5</v>
      </c>
      <c r="I144" s="78"/>
      <c r="J144" s="78"/>
      <c r="K144" s="78"/>
      <c r="L144" s="78"/>
      <c r="M144" s="78"/>
      <c r="N144" s="78"/>
      <c r="O144" s="78"/>
      <c r="P144" s="120">
        <v>0.1</v>
      </c>
      <c r="Q144" s="78"/>
      <c r="R144" s="78"/>
      <c r="S144" s="78"/>
      <c r="T144" s="78"/>
      <c r="U144" s="78"/>
      <c r="V144" s="78"/>
      <c r="W144" s="78"/>
      <c r="X144" s="78"/>
      <c r="Y144" s="78"/>
      <c r="Z144" s="78"/>
      <c r="AA144" s="78"/>
      <c r="AB144" s="78"/>
      <c r="AC144" s="78"/>
      <c r="AD144" s="78"/>
      <c r="AE144" s="78"/>
      <c r="AF144" s="144"/>
      <c r="AG144" s="77"/>
      <c r="AH144" s="77" t="s">
        <v>965</v>
      </c>
    </row>
    <row r="145" spans="2:34" x14ac:dyDescent="0.25">
      <c r="B145" s="77" t="s">
        <v>1279</v>
      </c>
      <c r="C145" s="142" t="s">
        <v>1330</v>
      </c>
      <c r="D145" s="120">
        <v>0.3</v>
      </c>
      <c r="E145" s="78">
        <v>75</v>
      </c>
      <c r="F145" s="142" t="s">
        <v>1095</v>
      </c>
      <c r="G145" s="78"/>
      <c r="H145" s="78"/>
      <c r="I145" s="78"/>
      <c r="J145" s="78">
        <v>25</v>
      </c>
      <c r="K145" s="78"/>
      <c r="L145" s="78"/>
      <c r="M145" s="78"/>
      <c r="N145" s="78"/>
      <c r="O145" s="78"/>
      <c r="P145" s="120">
        <v>-0.5</v>
      </c>
      <c r="Q145" s="78"/>
      <c r="R145" s="78"/>
      <c r="S145" s="78"/>
      <c r="T145" s="78"/>
      <c r="U145" s="78"/>
      <c r="V145" s="78"/>
      <c r="W145" s="78"/>
      <c r="X145" s="78"/>
      <c r="Y145" s="78"/>
      <c r="Z145" s="78"/>
      <c r="AA145" s="78"/>
      <c r="AB145" s="78"/>
      <c r="AC145" s="78"/>
      <c r="AD145" s="78"/>
      <c r="AE145" s="78"/>
      <c r="AF145" s="144" t="s">
        <v>1034</v>
      </c>
      <c r="AG145" s="77"/>
      <c r="AH145" s="77" t="s">
        <v>1035</v>
      </c>
    </row>
    <row r="146" spans="2:34" x14ac:dyDescent="0.25">
      <c r="B146" s="77" t="s">
        <v>1118</v>
      </c>
      <c r="C146" s="142" t="s">
        <v>1330</v>
      </c>
      <c r="D146" s="120">
        <v>0</v>
      </c>
      <c r="E146" s="78">
        <v>200</v>
      </c>
      <c r="F146" s="142" t="s">
        <v>1109</v>
      </c>
      <c r="G146" s="78"/>
      <c r="H146" s="78"/>
      <c r="I146" s="78">
        <v>25</v>
      </c>
      <c r="J146" s="78"/>
      <c r="K146" s="78"/>
      <c r="L146" s="78"/>
      <c r="M146" s="78"/>
      <c r="N146" s="78"/>
      <c r="O146" s="78">
        <v>10</v>
      </c>
      <c r="P146" s="78"/>
      <c r="Q146" s="78"/>
      <c r="R146" s="78"/>
      <c r="S146" s="78"/>
      <c r="T146" s="78"/>
      <c r="U146" s="78"/>
      <c r="V146" s="78"/>
      <c r="W146" s="78"/>
      <c r="X146" s="78"/>
      <c r="Y146" s="78"/>
      <c r="Z146" s="78"/>
      <c r="AA146" s="78"/>
      <c r="AB146" s="78"/>
      <c r="AC146" s="78"/>
      <c r="AD146" s="78"/>
      <c r="AE146" s="78"/>
      <c r="AF146" s="144"/>
      <c r="AG146" s="77"/>
      <c r="AH146" s="77" t="s">
        <v>847</v>
      </c>
    </row>
    <row r="147" spans="2:34" x14ac:dyDescent="0.25">
      <c r="B147" s="77" t="s">
        <v>1117</v>
      </c>
      <c r="C147" s="142" t="s">
        <v>1330</v>
      </c>
      <c r="D147" s="120">
        <v>0</v>
      </c>
      <c r="E147" s="78">
        <v>160</v>
      </c>
      <c r="F147" s="142" t="s">
        <v>1095</v>
      </c>
      <c r="G147" s="78"/>
      <c r="H147" s="78"/>
      <c r="I147" s="78">
        <v>20</v>
      </c>
      <c r="J147" s="78"/>
      <c r="K147" s="78"/>
      <c r="L147" s="78"/>
      <c r="M147" s="78"/>
      <c r="N147" s="78"/>
      <c r="O147" s="78">
        <v>8</v>
      </c>
      <c r="P147" s="78"/>
      <c r="Q147" s="78"/>
      <c r="R147" s="78"/>
      <c r="S147" s="78"/>
      <c r="T147" s="78"/>
      <c r="U147" s="78"/>
      <c r="V147" s="78"/>
      <c r="W147" s="78"/>
      <c r="X147" s="78"/>
      <c r="Y147" s="78"/>
      <c r="Z147" s="78"/>
      <c r="AA147" s="78"/>
      <c r="AB147" s="78"/>
      <c r="AC147" s="78"/>
      <c r="AD147" s="78"/>
      <c r="AE147" s="78"/>
      <c r="AF147" s="144"/>
      <c r="AG147" s="77"/>
      <c r="AH147" s="77" t="s">
        <v>847</v>
      </c>
    </row>
    <row r="148" spans="2:34" x14ac:dyDescent="0.25">
      <c r="B148" s="77" t="s">
        <v>1116</v>
      </c>
      <c r="C148" s="142" t="s">
        <v>1330</v>
      </c>
      <c r="D148" s="120">
        <v>0</v>
      </c>
      <c r="E148" s="78">
        <v>120</v>
      </c>
      <c r="F148" s="142" t="s">
        <v>1095</v>
      </c>
      <c r="G148" s="78"/>
      <c r="H148" s="78"/>
      <c r="I148" s="78">
        <v>15</v>
      </c>
      <c r="J148" s="78"/>
      <c r="K148" s="78"/>
      <c r="L148" s="78"/>
      <c r="M148" s="78"/>
      <c r="N148" s="78"/>
      <c r="O148" s="78">
        <v>6</v>
      </c>
      <c r="P148" s="78"/>
      <c r="Q148" s="78"/>
      <c r="R148" s="78"/>
      <c r="S148" s="78"/>
      <c r="T148" s="78"/>
      <c r="U148" s="78"/>
      <c r="V148" s="78"/>
      <c r="W148" s="78"/>
      <c r="X148" s="78"/>
      <c r="Y148" s="78"/>
      <c r="Z148" s="78"/>
      <c r="AA148" s="78"/>
      <c r="AB148" s="78"/>
      <c r="AC148" s="78"/>
      <c r="AD148" s="78"/>
      <c r="AE148" s="78"/>
      <c r="AF148" s="144"/>
      <c r="AG148" s="77"/>
      <c r="AH148" s="77" t="s">
        <v>847</v>
      </c>
    </row>
    <row r="149" spans="2:34" x14ac:dyDescent="0.25">
      <c r="B149" s="77" t="s">
        <v>1105</v>
      </c>
      <c r="C149" s="142" t="s">
        <v>1330</v>
      </c>
      <c r="D149" s="120">
        <v>0.4</v>
      </c>
      <c r="E149" s="78">
        <v>80</v>
      </c>
      <c r="F149" s="142" t="s">
        <v>1095</v>
      </c>
      <c r="G149" s="78"/>
      <c r="H149" s="78"/>
      <c r="I149" s="78">
        <v>15</v>
      </c>
      <c r="J149" s="78"/>
      <c r="K149" s="78"/>
      <c r="L149" s="78"/>
      <c r="M149" s="78"/>
      <c r="N149" s="78"/>
      <c r="O149" s="78">
        <v>6</v>
      </c>
      <c r="P149" s="78"/>
      <c r="Q149" s="78"/>
      <c r="R149" s="78"/>
      <c r="S149" s="78"/>
      <c r="T149" s="78"/>
      <c r="U149" s="78"/>
      <c r="V149" s="78"/>
      <c r="W149" s="78"/>
      <c r="X149" s="78"/>
      <c r="Y149" s="78"/>
      <c r="Z149" s="78"/>
      <c r="AA149" s="78"/>
      <c r="AB149" s="78"/>
      <c r="AC149" s="78"/>
      <c r="AD149" s="78"/>
      <c r="AE149" s="78"/>
      <c r="AF149" s="144"/>
      <c r="AG149" s="77"/>
      <c r="AH149" s="77" t="s">
        <v>837</v>
      </c>
    </row>
    <row r="150" spans="2:34" x14ac:dyDescent="0.25">
      <c r="B150" s="77" t="s">
        <v>1115</v>
      </c>
      <c r="C150" s="142" t="s">
        <v>1330</v>
      </c>
      <c r="D150" s="120">
        <v>0</v>
      </c>
      <c r="E150" s="78">
        <v>75</v>
      </c>
      <c r="F150" s="142" t="s">
        <v>1103</v>
      </c>
      <c r="G150" s="78"/>
      <c r="H150" s="78"/>
      <c r="I150" s="78">
        <v>10</v>
      </c>
      <c r="J150" s="78"/>
      <c r="K150" s="78"/>
      <c r="L150" s="78"/>
      <c r="M150" s="78"/>
      <c r="N150" s="78"/>
      <c r="O150" s="78">
        <v>4</v>
      </c>
      <c r="P150" s="78"/>
      <c r="Q150" s="78"/>
      <c r="R150" s="78"/>
      <c r="S150" s="78"/>
      <c r="T150" s="78"/>
      <c r="U150" s="78"/>
      <c r="V150" s="78"/>
      <c r="W150" s="78"/>
      <c r="X150" s="78"/>
      <c r="Y150" s="78"/>
      <c r="Z150" s="78"/>
      <c r="AA150" s="78"/>
      <c r="AB150" s="78"/>
      <c r="AC150" s="78"/>
      <c r="AD150" s="78"/>
      <c r="AE150" s="78"/>
      <c r="AF150" s="144"/>
      <c r="AG150" s="77"/>
      <c r="AH150" s="77" t="s">
        <v>847</v>
      </c>
    </row>
    <row r="151" spans="2:34" x14ac:dyDescent="0.25">
      <c r="B151" s="77" t="s">
        <v>1114</v>
      </c>
      <c r="C151" s="142" t="s">
        <v>1330</v>
      </c>
      <c r="D151" s="120">
        <v>0</v>
      </c>
      <c r="E151" s="78">
        <v>35</v>
      </c>
      <c r="F151" s="142" t="s">
        <v>1092</v>
      </c>
      <c r="G151" s="78"/>
      <c r="H151" s="78"/>
      <c r="I151" s="78">
        <v>5</v>
      </c>
      <c r="J151" s="78"/>
      <c r="K151" s="78"/>
      <c r="L151" s="78"/>
      <c r="M151" s="78"/>
      <c r="N151" s="78"/>
      <c r="O151" s="78">
        <v>2</v>
      </c>
      <c r="P151" s="78"/>
      <c r="Q151" s="78"/>
      <c r="R151" s="78"/>
      <c r="S151" s="78"/>
      <c r="T151" s="78"/>
      <c r="U151" s="78"/>
      <c r="V151" s="78"/>
      <c r="W151" s="78"/>
      <c r="X151" s="78"/>
      <c r="Y151" s="78"/>
      <c r="Z151" s="78"/>
      <c r="AA151" s="78"/>
      <c r="AB151" s="78"/>
      <c r="AC151" s="78"/>
      <c r="AD151" s="78"/>
      <c r="AE151" s="78"/>
      <c r="AF151" s="144"/>
      <c r="AG151" s="77"/>
      <c r="AH151" s="77" t="s">
        <v>847</v>
      </c>
    </row>
    <row r="152" spans="2:34" x14ac:dyDescent="0.25">
      <c r="B152" s="77" t="s">
        <v>1102</v>
      </c>
      <c r="C152" s="142" t="s">
        <v>1330</v>
      </c>
      <c r="D152" s="120">
        <v>0.7</v>
      </c>
      <c r="E152" s="78">
        <v>35</v>
      </c>
      <c r="F152" s="142" t="s">
        <v>1103</v>
      </c>
      <c r="G152" s="78"/>
      <c r="H152" s="78">
        <v>10</v>
      </c>
      <c r="I152" s="78"/>
      <c r="J152" s="78"/>
      <c r="K152" s="78"/>
      <c r="L152" s="78"/>
      <c r="M152" s="78"/>
      <c r="N152" s="78"/>
      <c r="O152" s="78">
        <v>2</v>
      </c>
      <c r="P152" s="78"/>
      <c r="Q152" s="78"/>
      <c r="R152" s="78"/>
      <c r="S152" s="78"/>
      <c r="T152" s="78"/>
      <c r="U152" s="78"/>
      <c r="V152" s="78"/>
      <c r="W152" s="78"/>
      <c r="X152" s="78"/>
      <c r="Y152" s="78"/>
      <c r="Z152" s="78"/>
      <c r="AA152" s="78"/>
      <c r="AB152" s="78"/>
      <c r="AC152" s="78"/>
      <c r="AD152" s="78"/>
      <c r="AE152" s="78"/>
      <c r="AF152" s="144"/>
      <c r="AG152" s="77"/>
      <c r="AH152" s="77" t="s">
        <v>835</v>
      </c>
    </row>
    <row r="153" spans="2:34" x14ac:dyDescent="0.25">
      <c r="B153" s="77" t="s">
        <v>1251</v>
      </c>
      <c r="C153" s="142" t="s">
        <v>1330</v>
      </c>
      <c r="D153" s="120">
        <v>0.3</v>
      </c>
      <c r="E153" s="78">
        <v>70</v>
      </c>
      <c r="F153" s="142" t="s">
        <v>1095</v>
      </c>
      <c r="G153" s="78"/>
      <c r="H153" s="78"/>
      <c r="I153" s="78"/>
      <c r="J153" s="78"/>
      <c r="K153" s="78"/>
      <c r="L153" s="78">
        <v>10</v>
      </c>
      <c r="M153" s="78"/>
      <c r="N153" s="78"/>
      <c r="O153" s="78"/>
      <c r="P153" s="78"/>
      <c r="Q153" s="78"/>
      <c r="R153" s="78"/>
      <c r="S153" s="78"/>
      <c r="T153" s="78"/>
      <c r="U153" s="78"/>
      <c r="V153" s="78"/>
      <c r="W153" s="78"/>
      <c r="X153" s="78"/>
      <c r="Y153" s="78"/>
      <c r="Z153" s="78"/>
      <c r="AA153" s="78"/>
      <c r="AB153" s="78"/>
      <c r="AC153" s="78"/>
      <c r="AD153" s="78"/>
      <c r="AE153" s="78"/>
      <c r="AF153" s="144" t="s">
        <v>919</v>
      </c>
      <c r="AG153" s="77"/>
      <c r="AH153" s="77" t="s">
        <v>999</v>
      </c>
    </row>
    <row r="154" spans="2:34" x14ac:dyDescent="0.25">
      <c r="B154" s="77" t="s">
        <v>1099</v>
      </c>
      <c r="C154" s="142" t="s">
        <v>1330</v>
      </c>
      <c r="D154" s="120">
        <v>0.2</v>
      </c>
      <c r="E154" s="78">
        <v>100</v>
      </c>
      <c r="F154" s="142" t="s">
        <v>1095</v>
      </c>
      <c r="G154" s="78"/>
      <c r="H154" s="78"/>
      <c r="I154" s="78"/>
      <c r="J154" s="78"/>
      <c r="K154" s="78"/>
      <c r="L154" s="78">
        <v>5</v>
      </c>
      <c r="M154" s="78"/>
      <c r="N154" s="78"/>
      <c r="O154" s="78"/>
      <c r="P154" s="78"/>
      <c r="Q154" s="78"/>
      <c r="R154" s="78"/>
      <c r="S154" s="78"/>
      <c r="T154" s="78"/>
      <c r="U154" s="78"/>
      <c r="V154" s="78"/>
      <c r="W154" s="78"/>
      <c r="X154" s="78"/>
      <c r="Y154" s="78"/>
      <c r="Z154" s="78"/>
      <c r="AA154" s="78"/>
      <c r="AB154" s="78"/>
      <c r="AC154" s="78"/>
      <c r="AD154" s="78"/>
      <c r="AE154" s="78"/>
      <c r="AF154" s="144" t="s">
        <v>830</v>
      </c>
      <c r="AG154" s="77"/>
      <c r="AH154" s="77" t="s">
        <v>831</v>
      </c>
    </row>
    <row r="155" spans="2:34" ht="25.5" x14ac:dyDescent="0.25">
      <c r="B155" s="77" t="s">
        <v>1298</v>
      </c>
      <c r="C155" s="142" t="s">
        <v>1330</v>
      </c>
      <c r="D155" s="120">
        <v>0.1</v>
      </c>
      <c r="E155" s="78">
        <v>90</v>
      </c>
      <c r="F155" s="142" t="s">
        <v>1109</v>
      </c>
      <c r="G155" s="78"/>
      <c r="H155" s="78"/>
      <c r="I155" s="78"/>
      <c r="J155" s="78">
        <v>10</v>
      </c>
      <c r="K155" s="78"/>
      <c r="L155" s="78"/>
      <c r="M155" s="78"/>
      <c r="N155" s="78"/>
      <c r="O155" s="78"/>
      <c r="P155" s="78"/>
      <c r="Q155" s="78"/>
      <c r="R155" s="78"/>
      <c r="S155" s="78"/>
      <c r="T155" s="78"/>
      <c r="U155" s="78"/>
      <c r="V155" s="78"/>
      <c r="W155" s="78"/>
      <c r="X155" s="78"/>
      <c r="Y155" s="78"/>
      <c r="Z155" s="78"/>
      <c r="AA155" s="78"/>
      <c r="AB155" s="78"/>
      <c r="AC155" s="78"/>
      <c r="AD155" s="78"/>
      <c r="AE155" s="78"/>
      <c r="AF155" s="143" t="s">
        <v>1353</v>
      </c>
      <c r="AG155" s="77"/>
      <c r="AH155" s="77" t="s">
        <v>1061</v>
      </c>
    </row>
    <row r="156" spans="2:34" x14ac:dyDescent="0.25">
      <c r="B156" s="77" t="s">
        <v>1308</v>
      </c>
      <c r="C156" s="142" t="s">
        <v>1330</v>
      </c>
      <c r="D156" s="120">
        <v>0.7</v>
      </c>
      <c r="E156" s="78">
        <v>30</v>
      </c>
      <c r="F156" s="142" t="s">
        <v>1092</v>
      </c>
      <c r="G156" s="78"/>
      <c r="H156" s="78"/>
      <c r="I156" s="78"/>
      <c r="J156" s="78">
        <v>10</v>
      </c>
      <c r="K156" s="78"/>
      <c r="L156" s="78"/>
      <c r="M156" s="78"/>
      <c r="N156" s="78"/>
      <c r="O156" s="78"/>
      <c r="P156" s="78"/>
      <c r="Q156" s="78"/>
      <c r="R156" s="78"/>
      <c r="S156" s="78"/>
      <c r="T156" s="78"/>
      <c r="U156" s="78"/>
      <c r="V156" s="78"/>
      <c r="W156" s="78"/>
      <c r="X156" s="78"/>
      <c r="Y156" s="78"/>
      <c r="Z156" s="78"/>
      <c r="AA156" s="78"/>
      <c r="AB156" s="78"/>
      <c r="AC156" s="78"/>
      <c r="AD156" s="78"/>
      <c r="AE156" s="78"/>
      <c r="AF156" s="144" t="s">
        <v>1072</v>
      </c>
      <c r="AG156" s="77"/>
      <c r="AH156" s="77" t="s">
        <v>1073</v>
      </c>
    </row>
    <row r="157" spans="2:34" x14ac:dyDescent="0.25">
      <c r="B157" s="77" t="s">
        <v>1284</v>
      </c>
      <c r="C157" s="142" t="s">
        <v>1330</v>
      </c>
      <c r="D157" s="120">
        <v>0.2</v>
      </c>
      <c r="E157" s="78">
        <v>82</v>
      </c>
      <c r="F157" s="142" t="s">
        <v>1095</v>
      </c>
      <c r="G157" s="78"/>
      <c r="H157" s="78"/>
      <c r="I157" s="78">
        <v>20</v>
      </c>
      <c r="J157" s="78"/>
      <c r="K157" s="78"/>
      <c r="L157" s="78"/>
      <c r="M157" s="78"/>
      <c r="N157" s="78"/>
      <c r="O157" s="78"/>
      <c r="P157" s="78"/>
      <c r="Q157" s="78"/>
      <c r="R157" s="78"/>
      <c r="S157" s="78"/>
      <c r="T157" s="78"/>
      <c r="U157" s="78"/>
      <c r="V157" s="78"/>
      <c r="W157" s="78"/>
      <c r="X157" s="78"/>
      <c r="Y157" s="78"/>
      <c r="Z157" s="78"/>
      <c r="AA157" s="78"/>
      <c r="AB157" s="78"/>
      <c r="AC157" s="78"/>
      <c r="AD157" s="78"/>
      <c r="AE157" s="78"/>
      <c r="AF157" s="144" t="s">
        <v>1044</v>
      </c>
      <c r="AG157" s="77"/>
      <c r="AH157" s="77" t="s">
        <v>1045</v>
      </c>
    </row>
    <row r="158" spans="2:34" x14ac:dyDescent="0.25">
      <c r="B158" s="77" t="s">
        <v>1250</v>
      </c>
      <c r="C158" s="142" t="s">
        <v>1330</v>
      </c>
      <c r="D158" s="120">
        <v>0.4</v>
      </c>
      <c r="E158" s="78">
        <v>50</v>
      </c>
      <c r="F158" s="142" t="s">
        <v>1103</v>
      </c>
      <c r="G158" s="78"/>
      <c r="H158" s="78"/>
      <c r="I158" s="78">
        <v>5</v>
      </c>
      <c r="J158" s="78"/>
      <c r="K158" s="78"/>
      <c r="L158" s="78"/>
      <c r="M158" s="78"/>
      <c r="N158" s="78"/>
      <c r="O158" s="78"/>
      <c r="P158" s="78"/>
      <c r="Q158" s="78"/>
      <c r="R158" s="78"/>
      <c r="S158" s="78"/>
      <c r="T158" s="78"/>
      <c r="U158" s="78"/>
      <c r="V158" s="78"/>
      <c r="W158" s="78"/>
      <c r="X158" s="78"/>
      <c r="Y158" s="78"/>
      <c r="Z158" s="78"/>
      <c r="AA158" s="78"/>
      <c r="AB158" s="78"/>
      <c r="AC158" s="78"/>
      <c r="AD158" s="78"/>
      <c r="AE158" s="78"/>
      <c r="AF158" s="144" t="s">
        <v>876</v>
      </c>
      <c r="AG158" s="77"/>
      <c r="AH158" s="77" t="s">
        <v>998</v>
      </c>
    </row>
    <row r="159" spans="2:34" x14ac:dyDescent="0.25">
      <c r="B159" s="77" t="s">
        <v>1302</v>
      </c>
      <c r="C159" s="142" t="s">
        <v>1330</v>
      </c>
      <c r="D159" s="120">
        <v>0.4</v>
      </c>
      <c r="E159" s="78">
        <v>65</v>
      </c>
      <c r="F159" s="142" t="s">
        <v>1303</v>
      </c>
      <c r="G159" s="78"/>
      <c r="H159" s="78">
        <v>15</v>
      </c>
      <c r="I159" s="78"/>
      <c r="J159" s="78"/>
      <c r="K159" s="78"/>
      <c r="L159" s="78"/>
      <c r="M159" s="78"/>
      <c r="N159" s="78"/>
      <c r="O159" s="78"/>
      <c r="P159" s="78"/>
      <c r="Q159" s="78"/>
      <c r="R159" s="78"/>
      <c r="S159" s="78"/>
      <c r="T159" s="78"/>
      <c r="U159" s="78"/>
      <c r="V159" s="78"/>
      <c r="W159" s="78"/>
      <c r="X159" s="78"/>
      <c r="Y159" s="78"/>
      <c r="Z159" s="78"/>
      <c r="AA159" s="78"/>
      <c r="AB159" s="78"/>
      <c r="AC159" s="78"/>
      <c r="AD159" s="78"/>
      <c r="AE159" s="78"/>
      <c r="AF159" s="144" t="s">
        <v>1021</v>
      </c>
      <c r="AG159" s="77"/>
      <c r="AH159" s="77" t="s">
        <v>1066</v>
      </c>
    </row>
    <row r="160" spans="2:34" ht="25.5" x14ac:dyDescent="0.25">
      <c r="B160" s="77" t="s">
        <v>1305</v>
      </c>
      <c r="C160" s="142" t="s">
        <v>1330</v>
      </c>
      <c r="D160" s="120">
        <v>0.3</v>
      </c>
      <c r="E160" s="78">
        <v>78</v>
      </c>
      <c r="F160" s="142" t="s">
        <v>1095</v>
      </c>
      <c r="G160" s="78"/>
      <c r="H160" s="78">
        <v>10</v>
      </c>
      <c r="I160" s="78"/>
      <c r="J160" s="78"/>
      <c r="K160" s="78"/>
      <c r="L160" s="78"/>
      <c r="M160" s="78"/>
      <c r="N160" s="78"/>
      <c r="O160" s="78"/>
      <c r="P160" s="78"/>
      <c r="Q160" s="78"/>
      <c r="R160" s="78"/>
      <c r="S160" s="78"/>
      <c r="T160" s="78"/>
      <c r="U160" s="78"/>
      <c r="V160" s="78"/>
      <c r="W160" s="78"/>
      <c r="X160" s="78"/>
      <c r="Y160" s="78"/>
      <c r="Z160" s="78"/>
      <c r="AA160" s="78"/>
      <c r="AB160" s="78"/>
      <c r="AC160" s="78"/>
      <c r="AD160" s="78"/>
      <c r="AE160" s="78"/>
      <c r="AF160" s="143" t="s">
        <v>1355</v>
      </c>
      <c r="AG160" s="77"/>
      <c r="AH160" s="77" t="s">
        <v>1069</v>
      </c>
    </row>
    <row r="161" spans="2:34" x14ac:dyDescent="0.25">
      <c r="B161" s="77" t="s">
        <v>1096</v>
      </c>
      <c r="C161" s="142" t="s">
        <v>1330</v>
      </c>
      <c r="D161" s="120">
        <v>0.5</v>
      </c>
      <c r="E161" s="78">
        <v>50</v>
      </c>
      <c r="F161" s="142" t="s">
        <v>1092</v>
      </c>
      <c r="G161" s="78"/>
      <c r="H161" s="78">
        <v>10</v>
      </c>
      <c r="I161" s="78"/>
      <c r="J161" s="78"/>
      <c r="K161" s="78"/>
      <c r="L161" s="78"/>
      <c r="M161" s="78"/>
      <c r="N161" s="78"/>
      <c r="O161" s="78"/>
      <c r="P161" s="78"/>
      <c r="Q161" s="78"/>
      <c r="R161" s="120"/>
      <c r="S161" s="120"/>
      <c r="T161" s="120"/>
      <c r="U161" s="120"/>
      <c r="V161" s="120"/>
      <c r="W161" s="78"/>
      <c r="X161" s="78"/>
      <c r="Y161" s="78"/>
      <c r="Z161" s="78"/>
      <c r="AA161" s="78"/>
      <c r="AB161" s="78"/>
      <c r="AC161" s="78"/>
      <c r="AD161" s="78"/>
      <c r="AE161" s="78"/>
      <c r="AF161" s="144"/>
      <c r="AG161" s="77"/>
      <c r="AH161" s="77" t="s">
        <v>827</v>
      </c>
    </row>
    <row r="162" spans="2:34" x14ac:dyDescent="0.25">
      <c r="B162" s="77" t="s">
        <v>1161</v>
      </c>
      <c r="C162" s="142" t="s">
        <v>1326</v>
      </c>
      <c r="D162" s="120">
        <v>0.4</v>
      </c>
      <c r="E162" s="78">
        <v>55</v>
      </c>
      <c r="F162" s="142" t="s">
        <v>1095</v>
      </c>
      <c r="G162" s="78"/>
      <c r="H162" s="78"/>
      <c r="I162" s="78"/>
      <c r="J162" s="78"/>
      <c r="K162" s="78"/>
      <c r="L162" s="78"/>
      <c r="M162" s="78"/>
      <c r="N162" s="78"/>
      <c r="O162" s="78"/>
      <c r="P162" s="78"/>
      <c r="Q162" s="78"/>
      <c r="R162" s="78"/>
      <c r="S162" s="78"/>
      <c r="T162" s="78"/>
      <c r="U162" s="78"/>
      <c r="V162" s="78"/>
      <c r="W162" s="78"/>
      <c r="X162" s="78"/>
      <c r="Y162" s="78"/>
      <c r="Z162" s="78">
        <v>20</v>
      </c>
      <c r="AA162" s="78"/>
      <c r="AB162" s="78"/>
      <c r="AC162" s="78"/>
      <c r="AD162" s="78"/>
      <c r="AE162" s="78"/>
      <c r="AF162" s="144" t="s">
        <v>885</v>
      </c>
      <c r="AG162" s="77"/>
      <c r="AH162" s="77" t="s">
        <v>886</v>
      </c>
    </row>
    <row r="163" spans="2:34" x14ac:dyDescent="0.25">
      <c r="B163" s="77" t="s">
        <v>1151</v>
      </c>
      <c r="C163" s="142" t="s">
        <v>1326</v>
      </c>
      <c r="D163" s="120">
        <v>0.4</v>
      </c>
      <c r="E163" s="78">
        <v>60</v>
      </c>
      <c r="F163" s="142" t="s">
        <v>1095</v>
      </c>
      <c r="G163" s="78"/>
      <c r="H163" s="78"/>
      <c r="I163" s="78"/>
      <c r="J163" s="78"/>
      <c r="K163" s="78"/>
      <c r="L163" s="78"/>
      <c r="M163" s="78"/>
      <c r="N163" s="78"/>
      <c r="O163" s="78"/>
      <c r="P163" s="78"/>
      <c r="Q163" s="78"/>
      <c r="R163" s="78"/>
      <c r="S163" s="78"/>
      <c r="T163" s="78"/>
      <c r="U163" s="78"/>
      <c r="V163" s="78"/>
      <c r="W163" s="78"/>
      <c r="X163" s="78"/>
      <c r="Y163" s="78"/>
      <c r="Z163" s="78">
        <v>10</v>
      </c>
      <c r="AA163" s="78"/>
      <c r="AB163" s="78"/>
      <c r="AC163" s="78"/>
      <c r="AD163" s="78"/>
      <c r="AE163" s="78">
        <v>3</v>
      </c>
      <c r="AF163" s="144"/>
      <c r="AG163" s="77"/>
      <c r="AH163" s="77" t="s">
        <v>872</v>
      </c>
    </row>
    <row r="164" spans="2:34" x14ac:dyDescent="0.25">
      <c r="B164" s="77" t="s">
        <v>1160</v>
      </c>
      <c r="C164" s="142" t="s">
        <v>1326</v>
      </c>
      <c r="D164" s="120">
        <v>0.5</v>
      </c>
      <c r="E164" s="78">
        <v>50</v>
      </c>
      <c r="F164" s="142" t="s">
        <v>1103</v>
      </c>
      <c r="G164" s="78"/>
      <c r="H164" s="78"/>
      <c r="I164" s="78"/>
      <c r="J164" s="78"/>
      <c r="K164" s="78"/>
      <c r="L164" s="78"/>
      <c r="M164" s="78"/>
      <c r="N164" s="78"/>
      <c r="O164" s="78"/>
      <c r="P164" s="78"/>
      <c r="Q164" s="78"/>
      <c r="R164" s="78"/>
      <c r="S164" s="78"/>
      <c r="T164" s="78"/>
      <c r="U164" s="78"/>
      <c r="V164" s="78"/>
      <c r="W164" s="78"/>
      <c r="X164" s="78"/>
      <c r="Y164" s="78"/>
      <c r="Z164" s="78">
        <v>10</v>
      </c>
      <c r="AA164" s="78">
        <v>10</v>
      </c>
      <c r="AB164" s="78">
        <v>10</v>
      </c>
      <c r="AC164" s="78"/>
      <c r="AD164" s="78"/>
      <c r="AE164" s="78"/>
      <c r="AF164" s="144"/>
      <c r="AG164" s="77"/>
      <c r="AH164" s="77" t="s">
        <v>884</v>
      </c>
    </row>
    <row r="165" spans="2:34" x14ac:dyDescent="0.25">
      <c r="B165" s="77" t="s">
        <v>1277</v>
      </c>
      <c r="C165" s="142" t="s">
        <v>1326</v>
      </c>
      <c r="D165" s="120">
        <v>0.1</v>
      </c>
      <c r="E165" s="78">
        <v>80</v>
      </c>
      <c r="F165" s="142" t="s">
        <v>1095</v>
      </c>
      <c r="G165" s="78"/>
      <c r="H165" s="78"/>
      <c r="I165" s="78"/>
      <c r="J165" s="78"/>
      <c r="K165" s="78"/>
      <c r="L165" s="78"/>
      <c r="M165" s="78"/>
      <c r="N165" s="78"/>
      <c r="O165" s="78"/>
      <c r="P165" s="78"/>
      <c r="Q165" s="78">
        <v>1</v>
      </c>
      <c r="R165" s="78"/>
      <c r="S165" s="78"/>
      <c r="T165" s="78"/>
      <c r="U165" s="78"/>
      <c r="V165" s="78"/>
      <c r="W165" s="78"/>
      <c r="X165" s="78"/>
      <c r="Y165" s="78"/>
      <c r="Z165" s="78">
        <v>5</v>
      </c>
      <c r="AA165" s="78">
        <v>5</v>
      </c>
      <c r="AB165" s="78">
        <v>5</v>
      </c>
      <c r="AC165" s="78"/>
      <c r="AD165" s="78"/>
      <c r="AE165" s="78"/>
      <c r="AF165" s="144" t="s">
        <v>926</v>
      </c>
      <c r="AG165" s="77"/>
      <c r="AH165" s="77" t="s">
        <v>1032</v>
      </c>
    </row>
    <row r="166" spans="2:34" x14ac:dyDescent="0.25">
      <c r="B166" s="77" t="s">
        <v>1309</v>
      </c>
      <c r="C166" s="142" t="s">
        <v>1326</v>
      </c>
      <c r="D166" s="120">
        <v>0.4</v>
      </c>
      <c r="E166" s="78">
        <v>67</v>
      </c>
      <c r="F166" s="142" t="s">
        <v>1103</v>
      </c>
      <c r="G166" s="78"/>
      <c r="H166" s="78"/>
      <c r="I166" s="78"/>
      <c r="J166" s="78"/>
      <c r="K166" s="78"/>
      <c r="L166" s="78"/>
      <c r="M166" s="78"/>
      <c r="N166" s="78"/>
      <c r="O166" s="78"/>
      <c r="P166" s="78"/>
      <c r="Q166" s="78"/>
      <c r="R166" s="78"/>
      <c r="S166" s="78"/>
      <c r="T166" s="78"/>
      <c r="U166" s="78"/>
      <c r="V166" s="78"/>
      <c r="W166" s="78"/>
      <c r="X166" s="78"/>
      <c r="Y166" s="78"/>
      <c r="Z166" s="78">
        <v>5</v>
      </c>
      <c r="AA166" s="78">
        <v>5</v>
      </c>
      <c r="AB166" s="78">
        <v>5</v>
      </c>
      <c r="AC166" s="78"/>
      <c r="AD166" s="78"/>
      <c r="AE166" s="78"/>
      <c r="AF166" s="144" t="s">
        <v>564</v>
      </c>
      <c r="AG166" s="77"/>
      <c r="AH166" s="77" t="s">
        <v>1074</v>
      </c>
    </row>
    <row r="167" spans="2:34" x14ac:dyDescent="0.25">
      <c r="B167" s="77" t="s">
        <v>1164</v>
      </c>
      <c r="C167" s="142" t="s">
        <v>1326</v>
      </c>
      <c r="D167" s="120">
        <v>0.9</v>
      </c>
      <c r="E167" s="78">
        <v>30</v>
      </c>
      <c r="F167" s="142" t="s">
        <v>1092</v>
      </c>
      <c r="G167" s="78"/>
      <c r="H167" s="78"/>
      <c r="I167" s="78"/>
      <c r="J167" s="78"/>
      <c r="K167" s="78"/>
      <c r="L167" s="78"/>
      <c r="M167" s="78"/>
      <c r="N167" s="78"/>
      <c r="O167" s="78"/>
      <c r="P167" s="78"/>
      <c r="Q167" s="78"/>
      <c r="R167" s="78"/>
      <c r="S167" s="78"/>
      <c r="T167" s="78"/>
      <c r="U167" s="78"/>
      <c r="V167" s="78"/>
      <c r="W167" s="78">
        <v>5</v>
      </c>
      <c r="X167" s="78">
        <v>5</v>
      </c>
      <c r="Y167" s="78">
        <v>5</v>
      </c>
      <c r="Z167" s="78"/>
      <c r="AA167" s="78"/>
      <c r="AB167" s="78"/>
      <c r="AC167" s="78"/>
      <c r="AD167" s="78"/>
      <c r="AE167" s="78"/>
      <c r="AF167" s="144"/>
      <c r="AG167" s="77"/>
      <c r="AH167" s="77" t="s">
        <v>891</v>
      </c>
    </row>
    <row r="168" spans="2:34" x14ac:dyDescent="0.25">
      <c r="B168" s="77" t="s">
        <v>1194</v>
      </c>
      <c r="C168" s="142" t="s">
        <v>1326</v>
      </c>
      <c r="D168" s="120">
        <v>0.1</v>
      </c>
      <c r="E168" s="78">
        <v>120</v>
      </c>
      <c r="F168" s="142" t="s">
        <v>1095</v>
      </c>
      <c r="G168" s="78"/>
      <c r="H168" s="78"/>
      <c r="I168" s="78"/>
      <c r="J168" s="78"/>
      <c r="K168" s="78"/>
      <c r="L168" s="78"/>
      <c r="M168" s="78"/>
      <c r="N168" s="78"/>
      <c r="O168" s="78">
        <v>-3</v>
      </c>
      <c r="P168" s="78"/>
      <c r="Q168" s="78"/>
      <c r="R168" s="78"/>
      <c r="S168" s="78"/>
      <c r="T168" s="78"/>
      <c r="U168" s="78"/>
      <c r="V168" s="120">
        <v>0.3</v>
      </c>
      <c r="W168" s="78"/>
      <c r="X168" s="78"/>
      <c r="Y168" s="78"/>
      <c r="Z168" s="78"/>
      <c r="AA168" s="78"/>
      <c r="AB168" s="78"/>
      <c r="AC168" s="78"/>
      <c r="AD168" s="78"/>
      <c r="AE168" s="78"/>
      <c r="AF168" s="143" t="s">
        <v>935</v>
      </c>
      <c r="AG168" s="77"/>
      <c r="AH168" s="77" t="s">
        <v>936</v>
      </c>
    </row>
    <row r="169" spans="2:34" x14ac:dyDescent="0.25">
      <c r="B169" s="77" t="s">
        <v>1287</v>
      </c>
      <c r="C169" s="142" t="s">
        <v>1326</v>
      </c>
      <c r="D169" s="120">
        <v>0.2</v>
      </c>
      <c r="E169" s="78">
        <v>75</v>
      </c>
      <c r="F169" s="142" t="s">
        <v>1095</v>
      </c>
      <c r="G169" s="78"/>
      <c r="H169" s="78"/>
      <c r="I169" s="78"/>
      <c r="J169" s="78"/>
      <c r="K169" s="78"/>
      <c r="L169" s="78"/>
      <c r="M169" s="78"/>
      <c r="N169" s="78"/>
      <c r="O169" s="78"/>
      <c r="P169" s="78"/>
      <c r="Q169" s="78"/>
      <c r="R169" s="78"/>
      <c r="S169" s="120">
        <v>0.2</v>
      </c>
      <c r="T169" s="78"/>
      <c r="U169" s="78"/>
      <c r="V169" s="120">
        <v>0.2</v>
      </c>
      <c r="W169" s="78"/>
      <c r="X169" s="78"/>
      <c r="Y169" s="78"/>
      <c r="Z169" s="78"/>
      <c r="AA169" s="78"/>
      <c r="AB169" s="78"/>
      <c r="AC169" s="78"/>
      <c r="AD169" s="78"/>
      <c r="AE169" s="78"/>
      <c r="AF169" s="144" t="s">
        <v>881</v>
      </c>
      <c r="AG169" s="77"/>
      <c r="AH169" s="77" t="s">
        <v>1050</v>
      </c>
    </row>
    <row r="170" spans="2:34" x14ac:dyDescent="0.25">
      <c r="B170" s="77" t="s">
        <v>1268</v>
      </c>
      <c r="C170" s="142" t="s">
        <v>1326</v>
      </c>
      <c r="D170" s="120">
        <v>0.1</v>
      </c>
      <c r="E170" s="78">
        <v>80</v>
      </c>
      <c r="F170" s="142" t="s">
        <v>1095</v>
      </c>
      <c r="G170" s="78"/>
      <c r="H170" s="78"/>
      <c r="I170" s="78"/>
      <c r="J170" s="78"/>
      <c r="K170" s="78"/>
      <c r="L170" s="78"/>
      <c r="M170" s="78"/>
      <c r="N170" s="78"/>
      <c r="O170" s="78"/>
      <c r="P170" s="78"/>
      <c r="Q170" s="78"/>
      <c r="R170" s="120">
        <v>0.2</v>
      </c>
      <c r="S170" s="78"/>
      <c r="T170" s="120">
        <v>0.5</v>
      </c>
      <c r="U170" s="78"/>
      <c r="V170" s="78"/>
      <c r="W170" s="78"/>
      <c r="X170" s="78"/>
      <c r="Y170" s="78"/>
      <c r="Z170" s="78"/>
      <c r="AA170" s="78"/>
      <c r="AB170" s="78"/>
      <c r="AC170" s="78"/>
      <c r="AD170" s="78">
        <v>-100</v>
      </c>
      <c r="AE170" s="78"/>
      <c r="AF170" s="144"/>
      <c r="AG170" s="77"/>
      <c r="AH170" s="77" t="s">
        <v>1019</v>
      </c>
    </row>
    <row r="171" spans="2:34" x14ac:dyDescent="0.25">
      <c r="B171" s="77" t="s">
        <v>1248</v>
      </c>
      <c r="C171" s="142" t="s">
        <v>1326</v>
      </c>
      <c r="D171" s="120">
        <v>0.4</v>
      </c>
      <c r="E171" s="78">
        <v>40</v>
      </c>
      <c r="F171" s="142" t="s">
        <v>1103</v>
      </c>
      <c r="G171" s="78"/>
      <c r="H171" s="78"/>
      <c r="I171" s="78"/>
      <c r="J171" s="78"/>
      <c r="K171" s="78"/>
      <c r="L171" s="78"/>
      <c r="M171" s="78"/>
      <c r="N171" s="78"/>
      <c r="O171" s="78"/>
      <c r="P171" s="78"/>
      <c r="Q171" s="78"/>
      <c r="R171" s="78"/>
      <c r="S171" s="78"/>
      <c r="T171" s="120">
        <v>0.1</v>
      </c>
      <c r="U171" s="78"/>
      <c r="V171" s="78"/>
      <c r="W171" s="78"/>
      <c r="X171" s="78"/>
      <c r="Y171" s="78"/>
      <c r="Z171" s="78"/>
      <c r="AA171" s="78"/>
      <c r="AB171" s="78"/>
      <c r="AC171" s="78"/>
      <c r="AD171" s="78"/>
      <c r="AE171" s="78"/>
      <c r="AF171" s="144"/>
      <c r="AG171" s="77"/>
      <c r="AH171" s="77" t="s">
        <v>996</v>
      </c>
    </row>
    <row r="172" spans="2:34" x14ac:dyDescent="0.25">
      <c r="B172" s="77" t="s">
        <v>1209</v>
      </c>
      <c r="C172" s="142" t="s">
        <v>1326</v>
      </c>
      <c r="D172" s="120">
        <v>0.4</v>
      </c>
      <c r="E172" s="78">
        <v>80</v>
      </c>
      <c r="F172" s="142" t="s">
        <v>1095</v>
      </c>
      <c r="G172" s="78"/>
      <c r="H172" s="78"/>
      <c r="I172" s="78"/>
      <c r="J172" s="78"/>
      <c r="K172" s="78"/>
      <c r="L172" s="78"/>
      <c r="M172" s="78"/>
      <c r="N172" s="78"/>
      <c r="O172" s="78"/>
      <c r="P172" s="78"/>
      <c r="Q172" s="78"/>
      <c r="R172" s="78"/>
      <c r="S172" s="120">
        <v>1</v>
      </c>
      <c r="T172" s="78"/>
      <c r="U172" s="78"/>
      <c r="V172" s="78"/>
      <c r="W172" s="78"/>
      <c r="X172" s="78"/>
      <c r="Y172" s="78"/>
      <c r="Z172" s="78"/>
      <c r="AA172" s="78"/>
      <c r="AB172" s="78"/>
      <c r="AC172" s="78"/>
      <c r="AD172" s="78"/>
      <c r="AE172" s="78"/>
      <c r="AF172" s="144"/>
      <c r="AG172" s="77"/>
      <c r="AH172" s="77" t="s">
        <v>952</v>
      </c>
    </row>
    <row r="173" spans="2:34" x14ac:dyDescent="0.25">
      <c r="B173" s="77" t="s">
        <v>1184</v>
      </c>
      <c r="C173" s="142" t="s">
        <v>1326</v>
      </c>
      <c r="D173" s="120">
        <v>0.1</v>
      </c>
      <c r="E173" s="78">
        <v>220</v>
      </c>
      <c r="F173" s="142" t="s">
        <v>1175</v>
      </c>
      <c r="G173" s="78"/>
      <c r="H173" s="78"/>
      <c r="I173" s="78"/>
      <c r="J173" s="78"/>
      <c r="K173" s="78"/>
      <c r="L173" s="78"/>
      <c r="M173" s="78"/>
      <c r="N173" s="78"/>
      <c r="O173" s="78"/>
      <c r="P173" s="78"/>
      <c r="Q173" s="78"/>
      <c r="R173" s="78"/>
      <c r="S173" s="120">
        <v>0.5</v>
      </c>
      <c r="T173" s="120"/>
      <c r="U173" s="78"/>
      <c r="V173" s="78"/>
      <c r="W173" s="78"/>
      <c r="X173" s="78"/>
      <c r="Y173" s="78"/>
      <c r="Z173" s="78"/>
      <c r="AA173" s="78"/>
      <c r="AB173" s="78"/>
      <c r="AC173" s="78"/>
      <c r="AD173" s="78"/>
      <c r="AE173" s="78">
        <v>2</v>
      </c>
      <c r="AF173" s="144" t="s">
        <v>1340</v>
      </c>
      <c r="AG173" s="77"/>
      <c r="AH173" s="77" t="s">
        <v>918</v>
      </c>
    </row>
    <row r="174" spans="2:34" x14ac:dyDescent="0.25">
      <c r="B174" s="77" t="s">
        <v>1208</v>
      </c>
      <c r="C174" s="142" t="s">
        <v>1326</v>
      </c>
      <c r="D174" s="120">
        <v>0.6</v>
      </c>
      <c r="E174" s="78">
        <v>60</v>
      </c>
      <c r="F174" s="142" t="s">
        <v>1103</v>
      </c>
      <c r="G174" s="78"/>
      <c r="H174" s="78"/>
      <c r="I174" s="78"/>
      <c r="J174" s="78"/>
      <c r="K174" s="78"/>
      <c r="L174" s="78"/>
      <c r="M174" s="78"/>
      <c r="N174" s="78"/>
      <c r="O174" s="78"/>
      <c r="P174" s="78"/>
      <c r="Q174" s="78"/>
      <c r="R174" s="78"/>
      <c r="S174" s="120">
        <v>0.5</v>
      </c>
      <c r="T174" s="78"/>
      <c r="U174" s="78"/>
      <c r="V174" s="78"/>
      <c r="W174" s="78"/>
      <c r="X174" s="78"/>
      <c r="Y174" s="78"/>
      <c r="Z174" s="78"/>
      <c r="AA174" s="78"/>
      <c r="AB174" s="78"/>
      <c r="AC174" s="78"/>
      <c r="AD174" s="78"/>
      <c r="AE174" s="78"/>
      <c r="AF174" s="144"/>
      <c r="AG174" s="77"/>
      <c r="AH174" s="77" t="s">
        <v>952</v>
      </c>
    </row>
    <row r="175" spans="2:34" x14ac:dyDescent="0.25">
      <c r="B175" s="77" t="s">
        <v>1274</v>
      </c>
      <c r="C175" s="142" t="s">
        <v>1326</v>
      </c>
      <c r="D175" s="120">
        <v>0.4</v>
      </c>
      <c r="E175" s="78">
        <v>50</v>
      </c>
      <c r="F175" s="142" t="s">
        <v>1103</v>
      </c>
      <c r="G175" s="78"/>
      <c r="H175" s="78"/>
      <c r="I175" s="78"/>
      <c r="J175" s="78"/>
      <c r="K175" s="78"/>
      <c r="L175" s="78"/>
      <c r="M175" s="78"/>
      <c r="N175" s="78"/>
      <c r="O175" s="78">
        <v>2</v>
      </c>
      <c r="P175" s="78"/>
      <c r="Q175" s="78">
        <v>2</v>
      </c>
      <c r="R175" s="78"/>
      <c r="S175" s="120">
        <v>0.4</v>
      </c>
      <c r="T175" s="78"/>
      <c r="U175" s="78"/>
      <c r="V175" s="78"/>
      <c r="W175" s="78"/>
      <c r="X175" s="78"/>
      <c r="Y175" s="78"/>
      <c r="Z175" s="78"/>
      <c r="AA175" s="78"/>
      <c r="AB175" s="78"/>
      <c r="AC175" s="78"/>
      <c r="AD175" s="78"/>
      <c r="AE175" s="78"/>
      <c r="AF175" s="144"/>
      <c r="AG175" s="77"/>
      <c r="AH175" s="77" t="s">
        <v>1029</v>
      </c>
    </row>
    <row r="176" spans="2:34" x14ac:dyDescent="0.25">
      <c r="B176" s="77" t="s">
        <v>1207</v>
      </c>
      <c r="C176" s="142" t="s">
        <v>1326</v>
      </c>
      <c r="D176" s="120">
        <v>0.8</v>
      </c>
      <c r="E176" s="78">
        <v>40</v>
      </c>
      <c r="F176" s="142" t="s">
        <v>1092</v>
      </c>
      <c r="G176" s="78"/>
      <c r="H176" s="78"/>
      <c r="I176" s="78"/>
      <c r="J176" s="78"/>
      <c r="K176" s="78"/>
      <c r="L176" s="78"/>
      <c r="M176" s="78"/>
      <c r="N176" s="78"/>
      <c r="O176" s="78"/>
      <c r="P176" s="78"/>
      <c r="Q176" s="78"/>
      <c r="R176" s="78"/>
      <c r="S176" s="120">
        <v>0.25</v>
      </c>
      <c r="T176" s="78"/>
      <c r="U176" s="78"/>
      <c r="V176" s="78"/>
      <c r="W176" s="78"/>
      <c r="X176" s="78"/>
      <c r="Y176" s="78"/>
      <c r="Z176" s="78"/>
      <c r="AA176" s="78"/>
      <c r="AB176" s="78"/>
      <c r="AC176" s="78"/>
      <c r="AD176" s="78"/>
      <c r="AE176" s="78"/>
      <c r="AF176" s="144"/>
      <c r="AG176" s="77"/>
      <c r="AH176" s="77" t="s">
        <v>951</v>
      </c>
    </row>
    <row r="177" spans="2:34" x14ac:dyDescent="0.25">
      <c r="B177" s="77" t="s">
        <v>1198</v>
      </c>
      <c r="C177" s="142" t="s">
        <v>1326</v>
      </c>
      <c r="D177" s="120">
        <v>0.2</v>
      </c>
      <c r="E177" s="78">
        <v>120</v>
      </c>
      <c r="F177" s="142" t="s">
        <v>1095</v>
      </c>
      <c r="G177" s="78"/>
      <c r="H177" s="78"/>
      <c r="I177" s="78"/>
      <c r="J177" s="78"/>
      <c r="K177" s="78"/>
      <c r="L177" s="78"/>
      <c r="M177" s="78"/>
      <c r="N177" s="78"/>
      <c r="O177" s="78"/>
      <c r="P177" s="78"/>
      <c r="Q177" s="78"/>
      <c r="R177" s="78"/>
      <c r="S177" s="120">
        <v>0.2</v>
      </c>
      <c r="T177" s="78"/>
      <c r="U177" s="78"/>
      <c r="V177" s="78"/>
      <c r="W177" s="78"/>
      <c r="X177" s="78"/>
      <c r="Y177" s="78"/>
      <c r="Z177" s="78"/>
      <c r="AA177" s="78"/>
      <c r="AB177" s="78"/>
      <c r="AC177" s="78"/>
      <c r="AD177" s="78">
        <v>20</v>
      </c>
      <c r="AE177" s="78"/>
      <c r="AF177" s="144" t="s">
        <v>942</v>
      </c>
      <c r="AG177" s="77"/>
      <c r="AH177" s="77" t="s">
        <v>943</v>
      </c>
    </row>
    <row r="178" spans="2:34" x14ac:dyDescent="0.25">
      <c r="B178" s="77" t="s">
        <v>1197</v>
      </c>
      <c r="C178" s="142" t="s">
        <v>1326</v>
      </c>
      <c r="D178" s="120">
        <v>0.1</v>
      </c>
      <c r="E178" s="78">
        <v>90</v>
      </c>
      <c r="F178" s="142" t="s">
        <v>1095</v>
      </c>
      <c r="G178" s="78"/>
      <c r="H178" s="78"/>
      <c r="I178" s="78"/>
      <c r="J178" s="78"/>
      <c r="K178" s="78"/>
      <c r="L178" s="78"/>
      <c r="M178" s="78"/>
      <c r="N178" s="78"/>
      <c r="O178" s="78"/>
      <c r="P178" s="78"/>
      <c r="Q178" s="78"/>
      <c r="R178" s="120">
        <v>0.15</v>
      </c>
      <c r="S178" s="78"/>
      <c r="T178" s="78"/>
      <c r="U178" s="78"/>
      <c r="V178" s="78"/>
      <c r="W178" s="78"/>
      <c r="X178" s="78"/>
      <c r="Y178" s="78"/>
      <c r="Z178" s="78"/>
      <c r="AA178" s="78"/>
      <c r="AB178" s="78">
        <v>10</v>
      </c>
      <c r="AC178" s="78"/>
      <c r="AD178" s="78"/>
      <c r="AE178" s="78"/>
      <c r="AF178" s="144"/>
      <c r="AG178" s="77"/>
      <c r="AH178" s="77" t="s">
        <v>941</v>
      </c>
    </row>
    <row r="179" spans="2:34" x14ac:dyDescent="0.25">
      <c r="B179" s="77" t="s">
        <v>1190</v>
      </c>
      <c r="C179" s="142" t="s">
        <v>1326</v>
      </c>
      <c r="D179" s="120">
        <v>0.1</v>
      </c>
      <c r="E179" s="78">
        <v>120</v>
      </c>
      <c r="F179" s="142" t="s">
        <v>1109</v>
      </c>
      <c r="G179" s="78"/>
      <c r="H179" s="78"/>
      <c r="I179" s="78"/>
      <c r="J179" s="78"/>
      <c r="K179" s="78"/>
      <c r="L179" s="78"/>
      <c r="M179" s="78"/>
      <c r="N179" s="78"/>
      <c r="O179" s="78"/>
      <c r="P179" s="78"/>
      <c r="Q179" s="78"/>
      <c r="R179" s="120">
        <v>0.05</v>
      </c>
      <c r="S179" s="78"/>
      <c r="T179" s="78"/>
      <c r="U179" s="78"/>
      <c r="V179" s="78"/>
      <c r="W179" s="78"/>
      <c r="X179" s="78"/>
      <c r="Y179" s="78"/>
      <c r="Z179" s="78"/>
      <c r="AA179" s="78"/>
      <c r="AB179" s="78"/>
      <c r="AC179" s="78"/>
      <c r="AD179" s="78"/>
      <c r="AE179" s="78"/>
      <c r="AF179" s="144" t="s">
        <v>928</v>
      </c>
      <c r="AG179" s="77"/>
      <c r="AH179" s="77" t="s">
        <v>929</v>
      </c>
    </row>
    <row r="180" spans="2:34" x14ac:dyDescent="0.25">
      <c r="B180" s="77" t="s">
        <v>1191</v>
      </c>
      <c r="C180" s="142" t="s">
        <v>1326</v>
      </c>
      <c r="D180" s="120">
        <v>0.1</v>
      </c>
      <c r="E180" s="78">
        <v>120</v>
      </c>
      <c r="F180" s="142" t="s">
        <v>1109</v>
      </c>
      <c r="G180" s="78"/>
      <c r="H180" s="78"/>
      <c r="I180" s="78"/>
      <c r="J180" s="78"/>
      <c r="K180" s="78"/>
      <c r="L180" s="78"/>
      <c r="M180" s="78"/>
      <c r="N180" s="78"/>
      <c r="O180" s="78"/>
      <c r="P180" s="78"/>
      <c r="Q180" s="78"/>
      <c r="R180" s="120">
        <v>0.05</v>
      </c>
      <c r="S180" s="78"/>
      <c r="T180" s="78"/>
      <c r="U180" s="78"/>
      <c r="V180" s="78"/>
      <c r="W180" s="78"/>
      <c r="X180" s="78"/>
      <c r="Y180" s="78"/>
      <c r="Z180" s="78"/>
      <c r="AA180" s="78"/>
      <c r="AB180" s="78"/>
      <c r="AC180" s="78"/>
      <c r="AD180" s="78"/>
      <c r="AE180" s="78"/>
      <c r="AF180" s="144" t="s">
        <v>930</v>
      </c>
      <c r="AG180" s="77"/>
      <c r="AH180" s="77" t="s">
        <v>931</v>
      </c>
    </row>
    <row r="181" spans="2:34" x14ac:dyDescent="0.25">
      <c r="B181" s="77" t="s">
        <v>1192</v>
      </c>
      <c r="C181" s="142" t="s">
        <v>1326</v>
      </c>
      <c r="D181" s="120">
        <v>0.1</v>
      </c>
      <c r="E181" s="78">
        <v>120</v>
      </c>
      <c r="F181" s="142" t="s">
        <v>1109</v>
      </c>
      <c r="G181" s="78"/>
      <c r="H181" s="78"/>
      <c r="I181" s="78"/>
      <c r="J181" s="78"/>
      <c r="K181" s="78"/>
      <c r="L181" s="78"/>
      <c r="M181" s="78"/>
      <c r="N181" s="78"/>
      <c r="O181" s="78"/>
      <c r="P181" s="78"/>
      <c r="Q181" s="78"/>
      <c r="R181" s="120">
        <v>0.05</v>
      </c>
      <c r="S181" s="78"/>
      <c r="T181" s="78"/>
      <c r="U181" s="78"/>
      <c r="V181" s="78"/>
      <c r="W181" s="78"/>
      <c r="X181" s="78"/>
      <c r="Y181" s="78"/>
      <c r="Z181" s="78"/>
      <c r="AA181" s="78"/>
      <c r="AB181" s="78"/>
      <c r="AC181" s="78"/>
      <c r="AD181" s="78"/>
      <c r="AE181" s="78"/>
      <c r="AF181" s="144" t="s">
        <v>932</v>
      </c>
      <c r="AG181" s="77"/>
      <c r="AH181" s="77" t="s">
        <v>933</v>
      </c>
    </row>
    <row r="182" spans="2:34" ht="25.5" x14ac:dyDescent="0.25">
      <c r="B182" s="77" t="s">
        <v>1315</v>
      </c>
      <c r="C182" s="142" t="s">
        <v>1326</v>
      </c>
      <c r="D182" s="120">
        <v>0.3</v>
      </c>
      <c r="E182" s="78">
        <v>55</v>
      </c>
      <c r="F182" s="142" t="s">
        <v>1095</v>
      </c>
      <c r="G182" s="78"/>
      <c r="H182" s="78"/>
      <c r="I182" s="78"/>
      <c r="J182" s="78"/>
      <c r="K182" s="78"/>
      <c r="L182" s="78"/>
      <c r="M182" s="78"/>
      <c r="N182" s="78"/>
      <c r="O182" s="78"/>
      <c r="P182" s="78"/>
      <c r="Q182" s="78"/>
      <c r="R182" s="120">
        <v>-0.25</v>
      </c>
      <c r="S182" s="78"/>
      <c r="T182" s="78"/>
      <c r="U182" s="78"/>
      <c r="V182" s="78"/>
      <c r="W182" s="78"/>
      <c r="X182" s="78"/>
      <c r="Y182" s="78"/>
      <c r="Z182" s="78"/>
      <c r="AA182" s="78"/>
      <c r="AB182" s="78"/>
      <c r="AC182" s="78"/>
      <c r="AD182" s="78"/>
      <c r="AE182" s="78"/>
      <c r="AF182" s="143" t="s">
        <v>1356</v>
      </c>
      <c r="AG182" s="77"/>
      <c r="AH182" s="77" t="s">
        <v>1085</v>
      </c>
    </row>
    <row r="183" spans="2:34" x14ac:dyDescent="0.25">
      <c r="B183" s="77" t="s">
        <v>1112</v>
      </c>
      <c r="C183" s="142" t="s">
        <v>1326</v>
      </c>
      <c r="D183" s="120">
        <v>0</v>
      </c>
      <c r="E183" s="78">
        <v>40</v>
      </c>
      <c r="F183" s="142" t="s">
        <v>1103</v>
      </c>
      <c r="G183" s="78"/>
      <c r="H183" s="78"/>
      <c r="I183" s="78"/>
      <c r="J183" s="78"/>
      <c r="K183" s="78"/>
      <c r="L183" s="78"/>
      <c r="M183" s="78"/>
      <c r="N183" s="78"/>
      <c r="O183" s="78"/>
      <c r="P183" s="78"/>
      <c r="Q183" s="78">
        <v>1</v>
      </c>
      <c r="R183" s="78"/>
      <c r="S183" s="78"/>
      <c r="T183" s="78"/>
      <c r="U183" s="78"/>
      <c r="V183" s="78"/>
      <c r="W183" s="78"/>
      <c r="X183" s="78"/>
      <c r="Y183" s="78"/>
      <c r="Z183" s="78"/>
      <c r="AA183" s="78"/>
      <c r="AB183" s="121">
        <v>10</v>
      </c>
      <c r="AC183" s="78"/>
      <c r="AD183" s="78"/>
      <c r="AE183" s="78"/>
      <c r="AF183" s="144"/>
      <c r="AG183" s="77"/>
      <c r="AH183" s="77" t="s">
        <v>845</v>
      </c>
    </row>
    <row r="184" spans="2:34" x14ac:dyDescent="0.25">
      <c r="B184" s="77" t="s">
        <v>1316</v>
      </c>
      <c r="C184" s="142" t="s">
        <v>1326</v>
      </c>
      <c r="D184" s="120">
        <v>0.1</v>
      </c>
      <c r="E184" s="78">
        <v>100</v>
      </c>
      <c r="F184" s="142" t="s">
        <v>1175</v>
      </c>
      <c r="G184" s="78"/>
      <c r="H184" s="78"/>
      <c r="I184" s="78"/>
      <c r="J184" s="78"/>
      <c r="K184" s="78"/>
      <c r="L184" s="78"/>
      <c r="M184" s="78"/>
      <c r="N184" s="78"/>
      <c r="O184" s="78"/>
      <c r="P184" s="120">
        <v>0.2</v>
      </c>
      <c r="Q184" s="78"/>
      <c r="R184" s="78"/>
      <c r="S184" s="78"/>
      <c r="T184" s="78"/>
      <c r="U184" s="78"/>
      <c r="V184" s="78"/>
      <c r="W184" s="78"/>
      <c r="X184" s="78"/>
      <c r="Y184" s="78"/>
      <c r="Z184" s="78"/>
      <c r="AA184" s="78"/>
      <c r="AB184" s="78"/>
      <c r="AC184" s="78"/>
      <c r="AD184" s="78"/>
      <c r="AE184" s="78"/>
      <c r="AF184" s="144" t="s">
        <v>987</v>
      </c>
      <c r="AG184" s="77"/>
      <c r="AH184" s="77" t="s">
        <v>1086</v>
      </c>
    </row>
    <row r="185" spans="2:34" x14ac:dyDescent="0.25">
      <c r="B185" s="77" t="s">
        <v>1266</v>
      </c>
      <c r="C185" s="142" t="s">
        <v>1326</v>
      </c>
      <c r="D185" s="120">
        <v>0.1</v>
      </c>
      <c r="E185" s="78">
        <v>80</v>
      </c>
      <c r="F185" s="142" t="s">
        <v>1095</v>
      </c>
      <c r="G185" s="78">
        <v>4</v>
      </c>
      <c r="H185" s="78"/>
      <c r="I185" s="78"/>
      <c r="J185" s="78"/>
      <c r="K185" s="78"/>
      <c r="L185" s="78"/>
      <c r="M185" s="78"/>
      <c r="N185" s="78"/>
      <c r="O185" s="78">
        <v>3</v>
      </c>
      <c r="P185" s="78"/>
      <c r="Q185" s="78"/>
      <c r="R185" s="78"/>
      <c r="S185" s="78"/>
      <c r="T185" s="78"/>
      <c r="U185" s="78"/>
      <c r="V185" s="78"/>
      <c r="W185" s="78"/>
      <c r="X185" s="78"/>
      <c r="Y185" s="78"/>
      <c r="Z185" s="78"/>
      <c r="AA185" s="78"/>
      <c r="AB185" s="78"/>
      <c r="AC185" s="78"/>
      <c r="AD185" s="78"/>
      <c r="AE185" s="78"/>
      <c r="AF185" s="144" t="s">
        <v>1015</v>
      </c>
      <c r="AG185" s="77"/>
      <c r="AH185" s="77" t="s">
        <v>1016</v>
      </c>
    </row>
    <row r="186" spans="2:34" ht="25.5" x14ac:dyDescent="0.25">
      <c r="B186" s="77" t="s">
        <v>1100</v>
      </c>
      <c r="C186" s="142" t="s">
        <v>1326</v>
      </c>
      <c r="D186" s="120">
        <v>0.1</v>
      </c>
      <c r="E186" s="78">
        <v>120</v>
      </c>
      <c r="F186" s="142" t="s">
        <v>1095</v>
      </c>
      <c r="G186" s="78"/>
      <c r="H186" s="78"/>
      <c r="I186" s="78"/>
      <c r="J186" s="78"/>
      <c r="K186" s="78"/>
      <c r="L186" s="78"/>
      <c r="M186" s="78"/>
      <c r="N186" s="78"/>
      <c r="O186" s="78"/>
      <c r="P186" s="78"/>
      <c r="Q186" s="78"/>
      <c r="R186" s="78"/>
      <c r="S186" s="78"/>
      <c r="T186" s="78"/>
      <c r="U186" s="78"/>
      <c r="V186" s="78"/>
      <c r="W186" s="78"/>
      <c r="X186" s="78"/>
      <c r="Y186" s="78"/>
      <c r="Z186" s="78"/>
      <c r="AA186" s="78"/>
      <c r="AB186" s="78"/>
      <c r="AC186" s="78"/>
      <c r="AD186" s="78"/>
      <c r="AE186" s="78"/>
      <c r="AF186" s="143" t="s">
        <v>1329</v>
      </c>
      <c r="AG186" s="77"/>
      <c r="AH186" s="77" t="s">
        <v>832</v>
      </c>
    </row>
    <row r="187" spans="2:34" x14ac:dyDescent="0.25">
      <c r="B187" s="77" t="s">
        <v>1143</v>
      </c>
      <c r="C187" s="142" t="s">
        <v>1326</v>
      </c>
      <c r="D187" s="120">
        <v>0.1</v>
      </c>
      <c r="E187" s="78">
        <v>100</v>
      </c>
      <c r="F187" s="142" t="s">
        <v>1109</v>
      </c>
      <c r="G187" s="78"/>
      <c r="H187" s="78"/>
      <c r="I187" s="78"/>
      <c r="J187" s="78"/>
      <c r="K187" s="78"/>
      <c r="L187" s="78"/>
      <c r="M187" s="78"/>
      <c r="N187" s="78"/>
      <c r="O187" s="78"/>
      <c r="P187" s="78"/>
      <c r="Q187" s="78"/>
      <c r="R187" s="78"/>
      <c r="S187" s="78"/>
      <c r="T187" s="78"/>
      <c r="U187" s="78"/>
      <c r="V187" s="78"/>
      <c r="W187" s="78"/>
      <c r="X187" s="78"/>
      <c r="Y187" s="78"/>
      <c r="Z187" s="78"/>
      <c r="AA187" s="78"/>
      <c r="AB187" s="78"/>
      <c r="AC187" s="78"/>
      <c r="AD187" s="78"/>
      <c r="AE187" s="78"/>
      <c r="AF187" s="144" t="s">
        <v>861</v>
      </c>
      <c r="AG187" s="77"/>
      <c r="AH187" s="77" t="s">
        <v>862</v>
      </c>
    </row>
    <row r="188" spans="2:34" x14ac:dyDescent="0.25">
      <c r="B188" s="77" t="s">
        <v>1165</v>
      </c>
      <c r="C188" s="142" t="s">
        <v>1326</v>
      </c>
      <c r="D188" s="120">
        <v>0.1</v>
      </c>
      <c r="E188" s="78">
        <v>200</v>
      </c>
      <c r="F188" s="142" t="s">
        <v>1109</v>
      </c>
      <c r="G188" s="78"/>
      <c r="H188" s="78"/>
      <c r="I188" s="78"/>
      <c r="J188" s="78"/>
      <c r="K188" s="78"/>
      <c r="L188" s="78"/>
      <c r="M188" s="78"/>
      <c r="N188" s="78"/>
      <c r="O188" s="78"/>
      <c r="P188" s="78"/>
      <c r="Q188" s="78"/>
      <c r="R188" s="78"/>
      <c r="S188" s="78"/>
      <c r="T188" s="78"/>
      <c r="U188" s="78"/>
      <c r="V188" s="78"/>
      <c r="W188" s="78"/>
      <c r="X188" s="78"/>
      <c r="Y188" s="78"/>
      <c r="Z188" s="78"/>
      <c r="AA188" s="78"/>
      <c r="AB188" s="78"/>
      <c r="AC188" s="78"/>
      <c r="AD188" s="78"/>
      <c r="AE188" s="78"/>
      <c r="AF188" s="144" t="s">
        <v>892</v>
      </c>
      <c r="AG188" s="77"/>
      <c r="AH188" s="77" t="s">
        <v>893</v>
      </c>
    </row>
    <row r="189" spans="2:34" ht="25.5" x14ac:dyDescent="0.25">
      <c r="B189" s="77" t="s">
        <v>1185</v>
      </c>
      <c r="C189" s="142" t="s">
        <v>1326</v>
      </c>
      <c r="D189" s="120">
        <v>0.1</v>
      </c>
      <c r="E189" s="78">
        <v>240</v>
      </c>
      <c r="F189" s="142" t="s">
        <v>1175</v>
      </c>
      <c r="G189" s="78"/>
      <c r="H189" s="78"/>
      <c r="I189" s="78"/>
      <c r="J189" s="78"/>
      <c r="K189" s="78"/>
      <c r="L189" s="78"/>
      <c r="M189" s="78"/>
      <c r="N189" s="78"/>
      <c r="O189" s="78"/>
      <c r="P189" s="78"/>
      <c r="Q189" s="78"/>
      <c r="R189" s="78"/>
      <c r="S189" s="78"/>
      <c r="T189" s="78"/>
      <c r="U189" s="78"/>
      <c r="V189" s="78"/>
      <c r="W189" s="78"/>
      <c r="X189" s="78"/>
      <c r="Y189" s="78"/>
      <c r="Z189" s="78"/>
      <c r="AA189" s="78"/>
      <c r="AB189" s="78"/>
      <c r="AC189" s="78"/>
      <c r="AD189" s="78"/>
      <c r="AE189" s="78">
        <v>2</v>
      </c>
      <c r="AF189" s="143" t="s">
        <v>1341</v>
      </c>
      <c r="AG189" s="77"/>
      <c r="AH189" s="77" t="s">
        <v>920</v>
      </c>
    </row>
    <row r="190" spans="2:34" x14ac:dyDescent="0.25">
      <c r="B190" s="77" t="s">
        <v>1271</v>
      </c>
      <c r="C190" s="142" t="s">
        <v>1326</v>
      </c>
      <c r="D190" s="120">
        <v>0.1</v>
      </c>
      <c r="E190" s="78">
        <v>80</v>
      </c>
      <c r="F190" s="142" t="s">
        <v>1095</v>
      </c>
      <c r="G190" s="78"/>
      <c r="H190" s="78"/>
      <c r="I190" s="78"/>
      <c r="J190" s="78"/>
      <c r="K190" s="78"/>
      <c r="L190" s="78"/>
      <c r="M190" s="78"/>
      <c r="N190" s="78"/>
      <c r="O190" s="78"/>
      <c r="P190" s="78"/>
      <c r="Q190" s="78"/>
      <c r="R190" s="78"/>
      <c r="S190" s="78"/>
      <c r="T190" s="78"/>
      <c r="U190" s="78"/>
      <c r="V190" s="78"/>
      <c r="W190" s="78"/>
      <c r="X190" s="78"/>
      <c r="Y190" s="78"/>
      <c r="Z190" s="78"/>
      <c r="AA190" s="78"/>
      <c r="AB190" s="78"/>
      <c r="AC190" s="78">
        <v>5</v>
      </c>
      <c r="AD190" s="78"/>
      <c r="AE190" s="78">
        <v>-1</v>
      </c>
      <c r="AF190" s="144" t="s">
        <v>1023</v>
      </c>
      <c r="AG190" s="77"/>
      <c r="AH190" s="77" t="s">
        <v>1024</v>
      </c>
    </row>
    <row r="191" spans="2:34" x14ac:dyDescent="0.25">
      <c r="B191" s="77" t="s">
        <v>1310</v>
      </c>
      <c r="C191" s="142" t="s">
        <v>1326</v>
      </c>
      <c r="D191" s="120">
        <v>0.1</v>
      </c>
      <c r="E191" s="78">
        <v>150</v>
      </c>
      <c r="F191" s="142" t="s">
        <v>1109</v>
      </c>
      <c r="G191" s="78"/>
      <c r="H191" s="78"/>
      <c r="I191" s="78"/>
      <c r="J191" s="78"/>
      <c r="K191" s="78"/>
      <c r="L191" s="78"/>
      <c r="M191" s="78"/>
      <c r="N191" s="78"/>
      <c r="O191" s="78"/>
      <c r="P191" s="78"/>
      <c r="Q191" s="78"/>
      <c r="R191" s="78"/>
      <c r="S191" s="78"/>
      <c r="T191" s="78"/>
      <c r="U191" s="78"/>
      <c r="V191" s="78"/>
      <c r="W191" s="78"/>
      <c r="X191" s="78"/>
      <c r="Y191" s="78"/>
      <c r="Z191" s="78"/>
      <c r="AA191" s="78"/>
      <c r="AB191" s="78"/>
      <c r="AC191" s="78"/>
      <c r="AD191" s="78"/>
      <c r="AE191" s="78"/>
      <c r="AF191" s="144" t="s">
        <v>1075</v>
      </c>
      <c r="AG191" s="77"/>
      <c r="AH191" s="77" t="s">
        <v>1076</v>
      </c>
    </row>
    <row r="192" spans="2:34" ht="25.5" x14ac:dyDescent="0.25">
      <c r="B192" s="77" t="s">
        <v>1318</v>
      </c>
      <c r="C192" s="142" t="s">
        <v>1326</v>
      </c>
      <c r="D192" s="120">
        <v>0.1</v>
      </c>
      <c r="E192" s="78">
        <v>100</v>
      </c>
      <c r="F192" s="142" t="s">
        <v>1175</v>
      </c>
      <c r="G192" s="78"/>
      <c r="H192" s="78"/>
      <c r="I192" s="78"/>
      <c r="J192" s="78"/>
      <c r="K192" s="78"/>
      <c r="L192" s="78"/>
      <c r="M192" s="78"/>
      <c r="N192" s="78"/>
      <c r="O192" s="78"/>
      <c r="P192" s="78"/>
      <c r="Q192" s="78"/>
      <c r="R192" s="78"/>
      <c r="S192" s="78"/>
      <c r="T192" s="78"/>
      <c r="U192" s="78"/>
      <c r="V192" s="78"/>
      <c r="W192" s="78"/>
      <c r="X192" s="78"/>
      <c r="Y192" s="78"/>
      <c r="Z192" s="78"/>
      <c r="AA192" s="78"/>
      <c r="AB192" s="78"/>
      <c r="AC192" s="78"/>
      <c r="AD192" s="78"/>
      <c r="AE192" s="78"/>
      <c r="AF192" s="143" t="s">
        <v>1358</v>
      </c>
      <c r="AG192" s="77"/>
      <c r="AH192" s="77" t="s">
        <v>1088</v>
      </c>
    </row>
    <row r="193" spans="2:34" x14ac:dyDescent="0.25">
      <c r="B193" s="77" t="s">
        <v>1282</v>
      </c>
      <c r="C193" s="142" t="s">
        <v>1326</v>
      </c>
      <c r="D193" s="120">
        <v>0.2</v>
      </c>
      <c r="E193" s="78">
        <v>55</v>
      </c>
      <c r="F193" s="142" t="s">
        <v>1103</v>
      </c>
      <c r="G193" s="78"/>
      <c r="H193" s="78"/>
      <c r="I193" s="78"/>
      <c r="J193" s="78"/>
      <c r="K193" s="78"/>
      <c r="L193" s="78"/>
      <c r="M193" s="78"/>
      <c r="N193" s="78"/>
      <c r="O193" s="78"/>
      <c r="P193" s="78"/>
      <c r="Q193" s="78"/>
      <c r="R193" s="78"/>
      <c r="S193" s="78"/>
      <c r="T193" s="78"/>
      <c r="U193" s="78"/>
      <c r="V193" s="78"/>
      <c r="W193" s="78"/>
      <c r="X193" s="78"/>
      <c r="Y193" s="78"/>
      <c r="Z193" s="78"/>
      <c r="AA193" s="78"/>
      <c r="AB193" s="78"/>
      <c r="AC193" s="78">
        <v>5</v>
      </c>
      <c r="AD193" s="78"/>
      <c r="AE193" s="78">
        <v>1</v>
      </c>
      <c r="AF193" s="144" t="s">
        <v>1040</v>
      </c>
      <c r="AG193" s="77"/>
      <c r="AH193" s="77" t="s">
        <v>1041</v>
      </c>
    </row>
    <row r="194" spans="2:34" x14ac:dyDescent="0.25">
      <c r="B194" s="77" t="s">
        <v>1162</v>
      </c>
      <c r="C194" s="142" t="s">
        <v>1326</v>
      </c>
      <c r="D194" s="120">
        <v>0.3</v>
      </c>
      <c r="E194" s="78">
        <v>86</v>
      </c>
      <c r="F194" s="142" t="s">
        <v>1095</v>
      </c>
      <c r="G194" s="78"/>
      <c r="H194" s="78"/>
      <c r="I194" s="78"/>
      <c r="J194" s="78"/>
      <c r="K194" s="78"/>
      <c r="L194" s="78"/>
      <c r="M194" s="78"/>
      <c r="N194" s="78"/>
      <c r="O194" s="78"/>
      <c r="P194" s="78"/>
      <c r="Q194" s="78"/>
      <c r="R194" s="78"/>
      <c r="S194" s="78"/>
      <c r="T194" s="78"/>
      <c r="U194" s="78"/>
      <c r="V194" s="78"/>
      <c r="W194" s="78"/>
      <c r="X194" s="78"/>
      <c r="Y194" s="78"/>
      <c r="Z194" s="78"/>
      <c r="AA194" s="78"/>
      <c r="AB194" s="78"/>
      <c r="AC194" s="78"/>
      <c r="AD194" s="78"/>
      <c r="AE194" s="78"/>
      <c r="AF194" s="144" t="s">
        <v>887</v>
      </c>
      <c r="AG194" s="77"/>
      <c r="AH194" s="77" t="s">
        <v>888</v>
      </c>
    </row>
    <row r="195" spans="2:34" x14ac:dyDescent="0.25">
      <c r="B195" s="77" t="s">
        <v>1144</v>
      </c>
      <c r="C195" s="142" t="s">
        <v>1326</v>
      </c>
      <c r="D195" s="120">
        <v>0.4</v>
      </c>
      <c r="E195" s="78">
        <v>75</v>
      </c>
      <c r="F195" s="142" t="s">
        <v>1095</v>
      </c>
      <c r="G195" s="78"/>
      <c r="H195" s="78"/>
      <c r="I195" s="78"/>
      <c r="J195" s="78"/>
      <c r="K195" s="78"/>
      <c r="L195" s="78"/>
      <c r="M195" s="78"/>
      <c r="N195" s="78"/>
      <c r="O195" s="78"/>
      <c r="P195" s="78"/>
      <c r="Q195" s="78"/>
      <c r="R195" s="78"/>
      <c r="S195" s="78"/>
      <c r="T195" s="78"/>
      <c r="U195" s="78"/>
      <c r="V195" s="78"/>
      <c r="W195" s="78"/>
      <c r="X195" s="78"/>
      <c r="Y195" s="78"/>
      <c r="Z195" s="78"/>
      <c r="AA195" s="78"/>
      <c r="AB195" s="78"/>
      <c r="AC195" s="78"/>
      <c r="AD195" s="78">
        <v>20</v>
      </c>
      <c r="AE195" s="78"/>
      <c r="AF195" s="144" t="s">
        <v>863</v>
      </c>
      <c r="AG195" s="77"/>
      <c r="AH195" s="77" t="s">
        <v>864</v>
      </c>
    </row>
    <row r="196" spans="2:34" x14ac:dyDescent="0.25">
      <c r="B196" s="77" t="s">
        <v>1163</v>
      </c>
      <c r="C196" s="142" t="s">
        <v>1326</v>
      </c>
      <c r="D196" s="120">
        <v>0.6</v>
      </c>
      <c r="E196" s="78">
        <v>40</v>
      </c>
      <c r="F196" s="142" t="s">
        <v>1103</v>
      </c>
      <c r="G196" s="78"/>
      <c r="H196" s="78"/>
      <c r="I196" s="78"/>
      <c r="J196" s="78"/>
      <c r="K196" s="78"/>
      <c r="L196" s="78"/>
      <c r="M196" s="78"/>
      <c r="N196" s="78"/>
      <c r="O196" s="78"/>
      <c r="P196" s="78"/>
      <c r="Q196" s="78"/>
      <c r="R196" s="78"/>
      <c r="S196" s="78"/>
      <c r="T196" s="78"/>
      <c r="U196" s="78"/>
      <c r="V196" s="78"/>
      <c r="W196" s="78"/>
      <c r="X196" s="78"/>
      <c r="Y196" s="78"/>
      <c r="Z196" s="78"/>
      <c r="AA196" s="78"/>
      <c r="AB196" s="78"/>
      <c r="AC196" s="78"/>
      <c r="AD196" s="78"/>
      <c r="AE196" s="78"/>
      <c r="AF196" s="144" t="s">
        <v>889</v>
      </c>
      <c r="AG196" s="77"/>
      <c r="AH196" s="77" t="s">
        <v>890</v>
      </c>
    </row>
    <row r="197" spans="2:34" x14ac:dyDescent="0.25">
      <c r="B197" s="77" t="s">
        <v>1307</v>
      </c>
      <c r="C197" s="142" t="s">
        <v>1326</v>
      </c>
      <c r="D197" s="120">
        <v>0.7</v>
      </c>
      <c r="E197" s="78">
        <v>38</v>
      </c>
      <c r="F197" s="142" t="s">
        <v>1103</v>
      </c>
      <c r="G197" s="78"/>
      <c r="H197" s="78"/>
      <c r="I197" s="78"/>
      <c r="J197" s="78"/>
      <c r="K197" s="78"/>
      <c r="L197" s="78"/>
      <c r="M197" s="78"/>
      <c r="N197" s="78"/>
      <c r="O197" s="78"/>
      <c r="P197" s="78"/>
      <c r="Q197" s="78"/>
      <c r="R197" s="78"/>
      <c r="S197" s="78"/>
      <c r="T197" s="78"/>
      <c r="U197" s="78"/>
      <c r="V197" s="78"/>
      <c r="W197" s="78"/>
      <c r="X197" s="78"/>
      <c r="Y197" s="78"/>
      <c r="Z197" s="78"/>
      <c r="AA197" s="78"/>
      <c r="AB197" s="78"/>
      <c r="AC197" s="78"/>
      <c r="AD197" s="78"/>
      <c r="AE197" s="78">
        <v>4</v>
      </c>
      <c r="AF197" s="144"/>
      <c r="AG197" s="77"/>
      <c r="AH197" s="77" t="s">
        <v>1071</v>
      </c>
    </row>
    <row r="198" spans="2:34" x14ac:dyDescent="0.25">
      <c r="B198" s="77" t="s">
        <v>1206</v>
      </c>
      <c r="C198" s="142" t="s">
        <v>1326</v>
      </c>
      <c r="D198" s="120">
        <v>0.8</v>
      </c>
      <c r="E198" s="78">
        <v>35</v>
      </c>
      <c r="F198" s="142" t="s">
        <v>1092</v>
      </c>
      <c r="G198" s="78"/>
      <c r="H198" s="78"/>
      <c r="I198" s="78"/>
      <c r="J198" s="78"/>
      <c r="K198" s="78"/>
      <c r="L198" s="78"/>
      <c r="M198" s="78"/>
      <c r="N198" s="78"/>
      <c r="O198" s="78"/>
      <c r="P198" s="78"/>
      <c r="Q198" s="78"/>
      <c r="R198" s="78"/>
      <c r="S198" s="78"/>
      <c r="T198" s="78"/>
      <c r="U198" s="78"/>
      <c r="V198" s="78"/>
      <c r="W198" s="78"/>
      <c r="X198" s="78"/>
      <c r="Y198" s="78"/>
      <c r="Z198" s="78"/>
      <c r="AA198" s="78"/>
      <c r="AB198" s="78"/>
      <c r="AC198" s="78">
        <v>5</v>
      </c>
      <c r="AD198" s="78"/>
      <c r="AE198" s="78"/>
      <c r="AF198" s="144"/>
      <c r="AG198" s="77"/>
      <c r="AH198" s="77" t="s">
        <v>950</v>
      </c>
    </row>
    <row r="199" spans="2:34" x14ac:dyDescent="0.25">
      <c r="B199" s="77" t="s">
        <v>1106</v>
      </c>
      <c r="C199" s="142" t="s">
        <v>1326</v>
      </c>
      <c r="D199" s="120">
        <v>1</v>
      </c>
      <c r="E199" s="78">
        <v>60</v>
      </c>
      <c r="F199" s="142" t="s">
        <v>1092</v>
      </c>
      <c r="G199" s="78"/>
      <c r="H199" s="78"/>
      <c r="I199" s="78"/>
      <c r="J199" s="78"/>
      <c r="K199" s="78"/>
      <c r="L199" s="78"/>
      <c r="M199" s="78"/>
      <c r="N199" s="78"/>
      <c r="O199" s="78"/>
      <c r="P199" s="78"/>
      <c r="Q199" s="78"/>
      <c r="R199" s="78"/>
      <c r="S199" s="78"/>
      <c r="T199" s="78"/>
      <c r="U199" s="78"/>
      <c r="V199" s="78"/>
      <c r="W199" s="78"/>
      <c r="X199" s="78"/>
      <c r="Y199" s="78"/>
      <c r="Z199" s="78"/>
      <c r="AA199" s="78"/>
      <c r="AB199" s="78"/>
      <c r="AC199" s="78"/>
      <c r="AD199" s="78">
        <v>10</v>
      </c>
      <c r="AE199" s="78"/>
      <c r="AF199" s="144"/>
      <c r="AG199" s="77"/>
      <c r="AH199" s="77" t="s">
        <v>838</v>
      </c>
    </row>
    <row r="200" spans="2:34" x14ac:dyDescent="0.25">
      <c r="B200" s="77" t="s">
        <v>1201</v>
      </c>
      <c r="C200" s="142" t="s">
        <v>1331</v>
      </c>
      <c r="D200" s="120">
        <v>0.2</v>
      </c>
      <c r="E200" s="78">
        <v>80</v>
      </c>
      <c r="F200" s="142" t="s">
        <v>1095</v>
      </c>
      <c r="G200" s="78"/>
      <c r="H200" s="78"/>
      <c r="I200" s="78"/>
      <c r="J200" s="78"/>
      <c r="K200" s="78"/>
      <c r="L200" s="78"/>
      <c r="M200" s="78"/>
      <c r="N200" s="78"/>
      <c r="O200" s="78"/>
      <c r="P200" s="78"/>
      <c r="Q200" s="78"/>
      <c r="R200" s="120">
        <v>-0.1</v>
      </c>
      <c r="S200" s="78"/>
      <c r="T200" s="78"/>
      <c r="U200" s="78"/>
      <c r="V200" s="78"/>
      <c r="W200" s="78">
        <v>15</v>
      </c>
      <c r="X200" s="78">
        <v>15</v>
      </c>
      <c r="Y200" s="78">
        <v>15</v>
      </c>
      <c r="Z200" s="78">
        <v>30</v>
      </c>
      <c r="AA200" s="78"/>
      <c r="AB200" s="78"/>
      <c r="AC200" s="78"/>
      <c r="AD200" s="78"/>
      <c r="AE200" s="78"/>
      <c r="AF200" s="144"/>
      <c r="AG200" s="77"/>
      <c r="AH200" s="77" t="s">
        <v>947</v>
      </c>
    </row>
    <row r="201" spans="2:34" x14ac:dyDescent="0.25">
      <c r="B201" s="77" t="s">
        <v>1128</v>
      </c>
      <c r="C201" s="142" t="s">
        <v>1331</v>
      </c>
      <c r="D201" s="120">
        <v>0</v>
      </c>
      <c r="E201" s="78">
        <v>200</v>
      </c>
      <c r="F201" s="142" t="s">
        <v>1109</v>
      </c>
      <c r="G201" s="78"/>
      <c r="H201" s="78"/>
      <c r="I201" s="78"/>
      <c r="J201" s="78"/>
      <c r="K201" s="78"/>
      <c r="L201" s="78"/>
      <c r="M201" s="78"/>
      <c r="N201" s="78"/>
      <c r="O201" s="78"/>
      <c r="P201" s="78"/>
      <c r="Q201" s="78"/>
      <c r="R201" s="78"/>
      <c r="S201" s="78"/>
      <c r="T201" s="78"/>
      <c r="U201" s="78"/>
      <c r="V201" s="78"/>
      <c r="W201" s="78"/>
      <c r="X201" s="78"/>
      <c r="Y201" s="78"/>
      <c r="Z201" s="78">
        <v>25</v>
      </c>
      <c r="AA201" s="78">
        <v>25</v>
      </c>
      <c r="AB201" s="78">
        <v>25</v>
      </c>
      <c r="AC201" s="78">
        <v>10</v>
      </c>
      <c r="AD201" s="78"/>
      <c r="AE201" s="78"/>
      <c r="AF201" s="144"/>
      <c r="AG201" s="77"/>
      <c r="AH201" s="77" t="s">
        <v>847</v>
      </c>
    </row>
    <row r="202" spans="2:34" x14ac:dyDescent="0.25">
      <c r="B202" s="77" t="s">
        <v>1127</v>
      </c>
      <c r="C202" s="142" t="s">
        <v>1331</v>
      </c>
      <c r="D202" s="120">
        <v>0</v>
      </c>
      <c r="E202" s="78">
        <v>160</v>
      </c>
      <c r="F202" s="142" t="s">
        <v>1095</v>
      </c>
      <c r="G202" s="78"/>
      <c r="H202" s="78"/>
      <c r="I202" s="78"/>
      <c r="J202" s="78"/>
      <c r="K202" s="78"/>
      <c r="L202" s="78"/>
      <c r="M202" s="78"/>
      <c r="N202" s="78"/>
      <c r="O202" s="78"/>
      <c r="P202" s="78"/>
      <c r="Q202" s="78"/>
      <c r="R202" s="78"/>
      <c r="S202" s="78"/>
      <c r="T202" s="78"/>
      <c r="U202" s="78"/>
      <c r="V202" s="78"/>
      <c r="W202" s="78"/>
      <c r="X202" s="78"/>
      <c r="Y202" s="78"/>
      <c r="Z202" s="78">
        <v>20</v>
      </c>
      <c r="AA202" s="78">
        <v>20</v>
      </c>
      <c r="AB202" s="78">
        <v>20</v>
      </c>
      <c r="AC202" s="78">
        <v>5</v>
      </c>
      <c r="AD202" s="78"/>
      <c r="AE202" s="78"/>
      <c r="AF202" s="144"/>
      <c r="AG202" s="77"/>
      <c r="AH202" s="77" t="s">
        <v>847</v>
      </c>
    </row>
    <row r="203" spans="2:34" x14ac:dyDescent="0.25">
      <c r="B203" s="77" t="s">
        <v>1126</v>
      </c>
      <c r="C203" s="142" t="s">
        <v>1331</v>
      </c>
      <c r="D203" s="120">
        <v>0</v>
      </c>
      <c r="E203" s="78">
        <v>120</v>
      </c>
      <c r="F203" s="142" t="s">
        <v>1095</v>
      </c>
      <c r="G203" s="78"/>
      <c r="H203" s="78"/>
      <c r="I203" s="78"/>
      <c r="J203" s="78"/>
      <c r="K203" s="78"/>
      <c r="L203" s="78"/>
      <c r="M203" s="78"/>
      <c r="N203" s="78"/>
      <c r="O203" s="78"/>
      <c r="P203" s="78"/>
      <c r="Q203" s="78"/>
      <c r="R203" s="78"/>
      <c r="S203" s="78"/>
      <c r="T203" s="78"/>
      <c r="U203" s="78"/>
      <c r="V203" s="78"/>
      <c r="W203" s="78"/>
      <c r="X203" s="78"/>
      <c r="Y203" s="78"/>
      <c r="Z203" s="78">
        <v>15</v>
      </c>
      <c r="AA203" s="78">
        <v>15</v>
      </c>
      <c r="AB203" s="78">
        <v>15</v>
      </c>
      <c r="AC203" s="78"/>
      <c r="AD203" s="78"/>
      <c r="AE203" s="78"/>
      <c r="AF203" s="144"/>
      <c r="AG203" s="77"/>
      <c r="AH203" s="77" t="s">
        <v>847</v>
      </c>
    </row>
    <row r="204" spans="2:34" x14ac:dyDescent="0.25">
      <c r="B204" s="77" t="s">
        <v>1125</v>
      </c>
      <c r="C204" s="142" t="s">
        <v>1331</v>
      </c>
      <c r="D204" s="120">
        <v>0</v>
      </c>
      <c r="E204" s="78">
        <v>75</v>
      </c>
      <c r="F204" s="142" t="s">
        <v>1103</v>
      </c>
      <c r="G204" s="78"/>
      <c r="H204" s="78"/>
      <c r="I204" s="78"/>
      <c r="J204" s="78"/>
      <c r="K204" s="78"/>
      <c r="L204" s="78"/>
      <c r="M204" s="78"/>
      <c r="N204" s="78"/>
      <c r="O204" s="78"/>
      <c r="P204" s="78"/>
      <c r="Q204" s="78"/>
      <c r="R204" s="78"/>
      <c r="S204" s="78"/>
      <c r="T204" s="78"/>
      <c r="U204" s="78"/>
      <c r="V204" s="78"/>
      <c r="W204" s="78"/>
      <c r="X204" s="78"/>
      <c r="Y204" s="78"/>
      <c r="Z204" s="78">
        <v>10</v>
      </c>
      <c r="AA204" s="78">
        <v>10</v>
      </c>
      <c r="AB204" s="78">
        <v>10</v>
      </c>
      <c r="AC204" s="78"/>
      <c r="AD204" s="78"/>
      <c r="AE204" s="78"/>
      <c r="AF204" s="144"/>
      <c r="AG204" s="77"/>
      <c r="AH204" s="77" t="s">
        <v>847</v>
      </c>
    </row>
    <row r="205" spans="2:34" x14ac:dyDescent="0.25">
      <c r="B205" s="77" t="s">
        <v>1240</v>
      </c>
      <c r="C205" s="142" t="s">
        <v>1331</v>
      </c>
      <c r="D205" s="120">
        <v>0.7</v>
      </c>
      <c r="E205" s="78">
        <v>40</v>
      </c>
      <c r="F205" s="142" t="s">
        <v>1092</v>
      </c>
      <c r="G205" s="78"/>
      <c r="H205" s="78"/>
      <c r="I205" s="78"/>
      <c r="J205" s="78"/>
      <c r="K205" s="78"/>
      <c r="L205" s="78"/>
      <c r="M205" s="78"/>
      <c r="N205" s="78"/>
      <c r="O205" s="78"/>
      <c r="P205" s="78"/>
      <c r="Q205" s="78"/>
      <c r="R205" s="120">
        <v>-0.05</v>
      </c>
      <c r="S205" s="78"/>
      <c r="T205" s="78"/>
      <c r="U205" s="78"/>
      <c r="V205" s="78"/>
      <c r="W205" s="78">
        <v>5</v>
      </c>
      <c r="X205" s="78">
        <v>5</v>
      </c>
      <c r="Y205" s="78">
        <v>5</v>
      </c>
      <c r="Z205" s="78">
        <v>5</v>
      </c>
      <c r="AA205" s="78"/>
      <c r="AB205" s="78"/>
      <c r="AC205" s="78"/>
      <c r="AD205" s="78"/>
      <c r="AE205" s="78"/>
      <c r="AF205" s="144"/>
      <c r="AG205" s="77"/>
      <c r="AH205" s="77" t="s">
        <v>984</v>
      </c>
    </row>
    <row r="206" spans="2:34" x14ac:dyDescent="0.25">
      <c r="B206" s="77" t="s">
        <v>1124</v>
      </c>
      <c r="C206" s="142" t="s">
        <v>1331</v>
      </c>
      <c r="D206" s="120">
        <v>0</v>
      </c>
      <c r="E206" s="78">
        <v>35</v>
      </c>
      <c r="F206" s="142" t="s">
        <v>1092</v>
      </c>
      <c r="G206" s="78"/>
      <c r="H206" s="78"/>
      <c r="I206" s="78"/>
      <c r="J206" s="78"/>
      <c r="K206" s="78"/>
      <c r="L206" s="78"/>
      <c r="M206" s="78"/>
      <c r="N206" s="78"/>
      <c r="O206" s="78"/>
      <c r="P206" s="78"/>
      <c r="Q206" s="78"/>
      <c r="R206" s="78"/>
      <c r="S206" s="78"/>
      <c r="T206" s="78"/>
      <c r="U206" s="78"/>
      <c r="V206" s="78"/>
      <c r="W206" s="78"/>
      <c r="X206" s="78"/>
      <c r="Y206" s="78"/>
      <c r="Z206" s="78">
        <v>5</v>
      </c>
      <c r="AA206" s="78">
        <v>5</v>
      </c>
      <c r="AB206" s="78">
        <v>5</v>
      </c>
      <c r="AC206" s="78"/>
      <c r="AD206" s="78"/>
      <c r="AE206" s="78"/>
      <c r="AF206" s="144"/>
      <c r="AG206" s="77"/>
      <c r="AH206" s="77" t="s">
        <v>847</v>
      </c>
    </row>
    <row r="207" spans="2:34" x14ac:dyDescent="0.25">
      <c r="B207" s="77" t="s">
        <v>1233</v>
      </c>
      <c r="C207" s="142" t="s">
        <v>1331</v>
      </c>
      <c r="D207" s="120">
        <v>0.4</v>
      </c>
      <c r="E207" s="78">
        <v>75</v>
      </c>
      <c r="F207" s="142" t="s">
        <v>1095</v>
      </c>
      <c r="G207" s="78"/>
      <c r="H207" s="78"/>
      <c r="I207" s="78"/>
      <c r="J207" s="78"/>
      <c r="K207" s="78"/>
      <c r="L207" s="78"/>
      <c r="M207" s="78"/>
      <c r="N207" s="78"/>
      <c r="O207" s="78"/>
      <c r="P207" s="78"/>
      <c r="Q207" s="78"/>
      <c r="R207" s="120">
        <v>-0.05</v>
      </c>
      <c r="S207" s="78"/>
      <c r="T207" s="78"/>
      <c r="U207" s="78"/>
      <c r="V207" s="78"/>
      <c r="W207" s="78">
        <v>15</v>
      </c>
      <c r="X207" s="78">
        <v>15</v>
      </c>
      <c r="Y207" s="78">
        <v>15</v>
      </c>
      <c r="Z207" s="78"/>
      <c r="AA207" s="78"/>
      <c r="AB207" s="78"/>
      <c r="AC207" s="78"/>
      <c r="AD207" s="78"/>
      <c r="AE207" s="78"/>
      <c r="AF207" s="144" t="s">
        <v>973</v>
      </c>
      <c r="AG207" s="77"/>
      <c r="AH207" s="77" t="s">
        <v>974</v>
      </c>
    </row>
    <row r="208" spans="2:34" x14ac:dyDescent="0.25">
      <c r="B208" s="77" t="s">
        <v>1101</v>
      </c>
      <c r="C208" s="142" t="s">
        <v>1331</v>
      </c>
      <c r="D208" s="120">
        <v>0.4</v>
      </c>
      <c r="E208" s="78">
        <v>110</v>
      </c>
      <c r="F208" s="142" t="s">
        <v>1095</v>
      </c>
      <c r="G208" s="78"/>
      <c r="H208" s="78"/>
      <c r="I208" s="78"/>
      <c r="J208" s="78"/>
      <c r="K208" s="78"/>
      <c r="L208" s="78"/>
      <c r="M208" s="78"/>
      <c r="N208" s="78"/>
      <c r="O208" s="78"/>
      <c r="P208" s="78"/>
      <c r="Q208" s="78"/>
      <c r="R208" s="120">
        <v>-0.05</v>
      </c>
      <c r="S208" s="120"/>
      <c r="T208" s="120"/>
      <c r="U208" s="78"/>
      <c r="V208" s="78"/>
      <c r="W208" s="78">
        <v>10</v>
      </c>
      <c r="X208" s="78">
        <v>10</v>
      </c>
      <c r="Y208" s="78">
        <v>10</v>
      </c>
      <c r="Z208" s="78"/>
      <c r="AA208" s="78"/>
      <c r="AB208" s="78"/>
      <c r="AC208" s="78"/>
      <c r="AD208" s="78"/>
      <c r="AE208" s="78"/>
      <c r="AF208" s="144" t="s">
        <v>833</v>
      </c>
      <c r="AG208" s="77"/>
      <c r="AH208" s="77" t="s">
        <v>834</v>
      </c>
    </row>
    <row r="209" spans="2:34" x14ac:dyDescent="0.25">
      <c r="B209" s="77" t="s">
        <v>1145</v>
      </c>
      <c r="C209" s="142" t="s">
        <v>1331</v>
      </c>
      <c r="D209" s="120">
        <v>1</v>
      </c>
      <c r="E209" s="78">
        <v>10</v>
      </c>
      <c r="F209" s="142" t="s">
        <v>1092</v>
      </c>
      <c r="G209" s="78"/>
      <c r="H209" s="78"/>
      <c r="I209" s="78"/>
      <c r="J209" s="78"/>
      <c r="K209" s="78"/>
      <c r="L209" s="78"/>
      <c r="M209" s="78"/>
      <c r="N209" s="78"/>
      <c r="O209" s="78"/>
      <c r="P209" s="78"/>
      <c r="Q209" s="78"/>
      <c r="R209" s="120">
        <v>-0.05</v>
      </c>
      <c r="S209" s="120"/>
      <c r="T209" s="120"/>
      <c r="U209" s="78"/>
      <c r="V209" s="78"/>
      <c r="W209" s="78">
        <v>10</v>
      </c>
      <c r="X209" s="78">
        <v>10</v>
      </c>
      <c r="Y209" s="78">
        <v>10</v>
      </c>
      <c r="Z209" s="78"/>
      <c r="AA209" s="78"/>
      <c r="AB209" s="78"/>
      <c r="AC209" s="78"/>
      <c r="AD209" s="78"/>
      <c r="AE209" s="78"/>
      <c r="AF209" s="144"/>
      <c r="AG209" s="77"/>
      <c r="AH209" s="77" t="s">
        <v>865</v>
      </c>
    </row>
    <row r="210" spans="2:34" x14ac:dyDescent="0.25">
      <c r="B210" s="77" t="s">
        <v>1267</v>
      </c>
      <c r="C210" s="142" t="s">
        <v>1331</v>
      </c>
      <c r="D210" s="120">
        <v>0.1</v>
      </c>
      <c r="E210" s="78">
        <v>75</v>
      </c>
      <c r="F210" s="142" t="s">
        <v>1095</v>
      </c>
      <c r="G210" s="78"/>
      <c r="H210" s="78"/>
      <c r="I210" s="78"/>
      <c r="J210" s="78"/>
      <c r="K210" s="78"/>
      <c r="L210" s="78"/>
      <c r="M210" s="78"/>
      <c r="N210" s="78"/>
      <c r="O210" s="78"/>
      <c r="P210" s="78"/>
      <c r="Q210" s="78"/>
      <c r="R210" s="120">
        <v>-0.1</v>
      </c>
      <c r="S210" s="78"/>
      <c r="T210" s="78"/>
      <c r="U210" s="78"/>
      <c r="V210" s="78"/>
      <c r="W210" s="78">
        <v>10</v>
      </c>
      <c r="X210" s="78">
        <v>10</v>
      </c>
      <c r="Y210" s="78">
        <v>10</v>
      </c>
      <c r="Z210" s="78"/>
      <c r="AA210" s="78"/>
      <c r="AB210" s="78"/>
      <c r="AC210" s="78"/>
      <c r="AD210" s="78"/>
      <c r="AE210" s="78"/>
      <c r="AF210" s="144" t="s">
        <v>1017</v>
      </c>
      <c r="AG210" s="77"/>
      <c r="AH210" s="77" t="s">
        <v>1018</v>
      </c>
    </row>
    <row r="211" spans="2:34" x14ac:dyDescent="0.25">
      <c r="B211" s="77" t="s">
        <v>1290</v>
      </c>
      <c r="C211" s="142" t="s">
        <v>1331</v>
      </c>
      <c r="D211" s="120">
        <v>0.4</v>
      </c>
      <c r="E211" s="78">
        <v>49</v>
      </c>
      <c r="F211" s="142" t="s">
        <v>1103</v>
      </c>
      <c r="G211" s="78"/>
      <c r="H211" s="78"/>
      <c r="I211" s="78"/>
      <c r="J211" s="78"/>
      <c r="K211" s="78"/>
      <c r="L211" s="78"/>
      <c r="M211" s="78"/>
      <c r="N211" s="78"/>
      <c r="O211" s="78"/>
      <c r="P211" s="78"/>
      <c r="Q211" s="78"/>
      <c r="R211" s="120">
        <v>-0.1</v>
      </c>
      <c r="S211" s="78"/>
      <c r="T211" s="78"/>
      <c r="U211" s="78"/>
      <c r="V211" s="78"/>
      <c r="W211" s="78">
        <v>10</v>
      </c>
      <c r="X211" s="78">
        <v>10</v>
      </c>
      <c r="Y211" s="78">
        <v>10</v>
      </c>
      <c r="Z211" s="78"/>
      <c r="AA211" s="78"/>
      <c r="AB211" s="78"/>
      <c r="AC211" s="78"/>
      <c r="AD211" s="78"/>
      <c r="AE211" s="78"/>
      <c r="AF211" s="144" t="s">
        <v>937</v>
      </c>
      <c r="AG211" s="77"/>
      <c r="AH211" s="77" t="s">
        <v>1054</v>
      </c>
    </row>
    <row r="212" spans="2:34" x14ac:dyDescent="0.25">
      <c r="B212" s="77" t="s">
        <v>1224</v>
      </c>
      <c r="C212" s="142" t="s">
        <v>1331</v>
      </c>
      <c r="D212" s="120">
        <v>0.5</v>
      </c>
      <c r="E212" s="78">
        <v>40</v>
      </c>
      <c r="F212" s="142" t="s">
        <v>1103</v>
      </c>
      <c r="G212" s="78"/>
      <c r="H212" s="78"/>
      <c r="I212" s="78"/>
      <c r="J212" s="78"/>
      <c r="K212" s="78"/>
      <c r="L212" s="78"/>
      <c r="M212" s="78"/>
      <c r="N212" s="78"/>
      <c r="O212" s="78"/>
      <c r="P212" s="78"/>
      <c r="Q212" s="78"/>
      <c r="R212" s="120">
        <v>-0.1</v>
      </c>
      <c r="S212" s="78"/>
      <c r="T212" s="78"/>
      <c r="U212" s="78"/>
      <c r="V212" s="78"/>
      <c r="W212" s="78">
        <v>10</v>
      </c>
      <c r="X212" s="78">
        <v>10</v>
      </c>
      <c r="Y212" s="78">
        <v>10</v>
      </c>
      <c r="Z212" s="78"/>
      <c r="AA212" s="78"/>
      <c r="AB212" s="78"/>
      <c r="AC212" s="78"/>
      <c r="AD212" s="78"/>
      <c r="AE212" s="78"/>
      <c r="AF212" s="144" t="s">
        <v>968</v>
      </c>
      <c r="AG212" s="77"/>
      <c r="AH212" s="77" t="s">
        <v>969</v>
      </c>
    </row>
    <row r="213" spans="2:34" x14ac:dyDescent="0.25">
      <c r="B213" s="77" t="s">
        <v>1153</v>
      </c>
      <c r="C213" s="142" t="s">
        <v>1331</v>
      </c>
      <c r="D213" s="120">
        <v>1</v>
      </c>
      <c r="E213" s="78">
        <v>30</v>
      </c>
      <c r="F213" s="142" t="s">
        <v>1103</v>
      </c>
      <c r="G213" s="78"/>
      <c r="H213" s="78"/>
      <c r="I213" s="78"/>
      <c r="J213" s="78"/>
      <c r="K213" s="78"/>
      <c r="L213" s="78"/>
      <c r="M213" s="78"/>
      <c r="N213" s="78"/>
      <c r="O213" s="78"/>
      <c r="P213" s="78"/>
      <c r="Q213" s="78"/>
      <c r="R213" s="78"/>
      <c r="S213" s="78"/>
      <c r="T213" s="78"/>
      <c r="U213" s="78"/>
      <c r="V213" s="78"/>
      <c r="W213" s="78">
        <v>5</v>
      </c>
      <c r="X213" s="78">
        <v>5</v>
      </c>
      <c r="Y213" s="78">
        <v>5</v>
      </c>
      <c r="Z213" s="78"/>
      <c r="AA213" s="78"/>
      <c r="AB213" s="78"/>
      <c r="AC213" s="78"/>
      <c r="AD213" s="78"/>
      <c r="AE213" s="78"/>
      <c r="AF213" s="144"/>
      <c r="AG213" s="77"/>
      <c r="AH213" s="77" t="s">
        <v>874</v>
      </c>
    </row>
    <row r="214" spans="2:34" x14ac:dyDescent="0.25">
      <c r="B214" s="77" t="s">
        <v>1215</v>
      </c>
      <c r="C214" s="142" t="s">
        <v>1331</v>
      </c>
      <c r="D214" s="120">
        <v>0.6</v>
      </c>
      <c r="E214" s="78">
        <v>40</v>
      </c>
      <c r="F214" s="142" t="s">
        <v>1092</v>
      </c>
      <c r="G214" s="78"/>
      <c r="H214" s="78"/>
      <c r="I214" s="78"/>
      <c r="J214" s="78"/>
      <c r="K214" s="78"/>
      <c r="L214" s="78"/>
      <c r="M214" s="78"/>
      <c r="N214" s="78"/>
      <c r="O214" s="78"/>
      <c r="P214" s="78"/>
      <c r="Q214" s="78">
        <v>-1</v>
      </c>
      <c r="R214" s="120">
        <v>0.1</v>
      </c>
      <c r="S214" s="78"/>
      <c r="T214" s="78"/>
      <c r="U214" s="78"/>
      <c r="V214" s="120">
        <v>0.25</v>
      </c>
      <c r="W214" s="78"/>
      <c r="X214" s="78"/>
      <c r="Y214" s="78"/>
      <c r="Z214" s="78"/>
      <c r="AA214" s="78"/>
      <c r="AB214" s="78"/>
      <c r="AC214" s="78"/>
      <c r="AD214" s="78"/>
      <c r="AE214" s="78"/>
      <c r="AF214" s="144"/>
      <c r="AG214" s="77"/>
      <c r="AH214" s="77" t="s">
        <v>958</v>
      </c>
    </row>
    <row r="215" spans="2:34" x14ac:dyDescent="0.25">
      <c r="B215" s="77" t="s">
        <v>1170</v>
      </c>
      <c r="C215" s="142" t="s">
        <v>1331</v>
      </c>
      <c r="D215" s="120">
        <v>0.1</v>
      </c>
      <c r="E215" s="78">
        <v>150</v>
      </c>
      <c r="F215" s="142" t="s">
        <v>1109</v>
      </c>
      <c r="G215" s="78"/>
      <c r="H215" s="78"/>
      <c r="I215" s="78"/>
      <c r="J215" s="78"/>
      <c r="K215" s="78"/>
      <c r="L215" s="78"/>
      <c r="M215" s="78"/>
      <c r="N215" s="78"/>
      <c r="O215" s="78"/>
      <c r="P215" s="78"/>
      <c r="Q215" s="78"/>
      <c r="R215" s="78"/>
      <c r="S215" s="78"/>
      <c r="T215" s="78"/>
      <c r="U215" s="78">
        <v>4</v>
      </c>
      <c r="V215" s="78"/>
      <c r="W215" s="78"/>
      <c r="X215" s="78"/>
      <c r="Y215" s="78"/>
      <c r="Z215" s="78"/>
      <c r="AA215" s="78"/>
      <c r="AB215" s="78"/>
      <c r="AC215" s="78"/>
      <c r="AD215" s="78"/>
      <c r="AE215" s="78"/>
      <c r="AF215" s="144" t="s">
        <v>900</v>
      </c>
      <c r="AG215" s="77"/>
      <c r="AH215" s="77" t="s">
        <v>901</v>
      </c>
    </row>
    <row r="216" spans="2:34" x14ac:dyDescent="0.25">
      <c r="B216" s="77" t="s">
        <v>1283</v>
      </c>
      <c r="C216" s="142" t="s">
        <v>1331</v>
      </c>
      <c r="D216" s="120">
        <v>0.1</v>
      </c>
      <c r="E216" s="78">
        <v>105</v>
      </c>
      <c r="F216" s="142" t="s">
        <v>1109</v>
      </c>
      <c r="G216" s="78"/>
      <c r="H216" s="78"/>
      <c r="I216" s="78"/>
      <c r="J216" s="78"/>
      <c r="K216" s="78"/>
      <c r="L216" s="78"/>
      <c r="M216" s="78"/>
      <c r="N216" s="78"/>
      <c r="O216" s="78"/>
      <c r="P216" s="78"/>
      <c r="Q216" s="78"/>
      <c r="R216" s="78"/>
      <c r="S216" s="78"/>
      <c r="T216" s="120">
        <v>0.2</v>
      </c>
      <c r="U216" s="78"/>
      <c r="V216" s="78"/>
      <c r="W216" s="78"/>
      <c r="X216" s="78"/>
      <c r="Y216" s="78"/>
      <c r="Z216" s="78"/>
      <c r="AA216" s="78">
        <v>20</v>
      </c>
      <c r="AB216" s="78"/>
      <c r="AC216" s="78"/>
      <c r="AD216" s="78"/>
      <c r="AE216" s="78"/>
      <c r="AF216" s="144" t="s">
        <v>1042</v>
      </c>
      <c r="AG216" s="77"/>
      <c r="AH216" s="77" t="s">
        <v>1043</v>
      </c>
    </row>
    <row r="217" spans="2:34" ht="25.5" x14ac:dyDescent="0.25">
      <c r="B217" s="77" t="s">
        <v>1195</v>
      </c>
      <c r="C217" s="142" t="s">
        <v>1331</v>
      </c>
      <c r="D217" s="120">
        <v>0</v>
      </c>
      <c r="E217" s="78">
        <v>190</v>
      </c>
      <c r="F217" s="142" t="s">
        <v>1109</v>
      </c>
      <c r="G217" s="78"/>
      <c r="H217" s="78"/>
      <c r="I217" s="78"/>
      <c r="J217" s="78"/>
      <c r="K217" s="78"/>
      <c r="L217" s="78"/>
      <c r="M217" s="78"/>
      <c r="N217" s="78"/>
      <c r="O217" s="78"/>
      <c r="P217" s="78"/>
      <c r="Q217" s="78"/>
      <c r="R217" s="120">
        <v>-0.1</v>
      </c>
      <c r="S217" s="78"/>
      <c r="T217" s="78"/>
      <c r="U217" s="78"/>
      <c r="V217" s="78"/>
      <c r="W217" s="78"/>
      <c r="X217" s="78"/>
      <c r="Y217" s="78"/>
      <c r="Z217" s="78"/>
      <c r="AA217" s="78"/>
      <c r="AB217" s="78"/>
      <c r="AC217" s="78"/>
      <c r="AD217" s="78"/>
      <c r="AE217" s="78"/>
      <c r="AF217" s="143" t="s">
        <v>1342</v>
      </c>
      <c r="AG217" s="77"/>
      <c r="AH217" s="77" t="s">
        <v>938</v>
      </c>
    </row>
    <row r="218" spans="2:34" x14ac:dyDescent="0.25">
      <c r="B218" s="77" t="s">
        <v>1097</v>
      </c>
      <c r="C218" s="142" t="s">
        <v>1331</v>
      </c>
      <c r="D218" s="120">
        <v>0.5</v>
      </c>
      <c r="E218" s="78">
        <v>75</v>
      </c>
      <c r="F218" s="142" t="s">
        <v>1092</v>
      </c>
      <c r="G218" s="78"/>
      <c r="H218" s="78"/>
      <c r="I218" s="78"/>
      <c r="J218" s="78"/>
      <c r="K218" s="78"/>
      <c r="L218" s="78"/>
      <c r="M218" s="78"/>
      <c r="N218" s="78"/>
      <c r="O218" s="78"/>
      <c r="P218" s="78"/>
      <c r="Q218" s="78"/>
      <c r="R218" s="120">
        <v>-0.2</v>
      </c>
      <c r="S218" s="120"/>
      <c r="T218" s="120"/>
      <c r="U218" s="120"/>
      <c r="V218" s="120"/>
      <c r="W218" s="78"/>
      <c r="X218" s="78"/>
      <c r="Y218" s="78"/>
      <c r="Z218" s="78"/>
      <c r="AA218" s="121">
        <v>50</v>
      </c>
      <c r="AB218" s="78"/>
      <c r="AC218" s="78"/>
      <c r="AD218" s="78"/>
      <c r="AE218" s="78"/>
      <c r="AF218" s="144"/>
      <c r="AG218" s="77"/>
      <c r="AH218" s="77" t="s">
        <v>828</v>
      </c>
    </row>
    <row r="219" spans="2:34" x14ac:dyDescent="0.25">
      <c r="B219" s="77" t="s">
        <v>1138</v>
      </c>
      <c r="C219" s="142" t="s">
        <v>1331</v>
      </c>
      <c r="D219" s="120">
        <v>0.4</v>
      </c>
      <c r="E219" s="78">
        <v>75</v>
      </c>
      <c r="F219" s="142" t="s">
        <v>1103</v>
      </c>
      <c r="G219" s="78"/>
      <c r="H219" s="78"/>
      <c r="I219" s="78"/>
      <c r="J219" s="78"/>
      <c r="K219" s="78"/>
      <c r="L219" s="78"/>
      <c r="M219" s="78"/>
      <c r="N219" s="78"/>
      <c r="O219" s="78">
        <v>3</v>
      </c>
      <c r="P219" s="78"/>
      <c r="Q219" s="78"/>
      <c r="R219" s="78"/>
      <c r="S219" s="78"/>
      <c r="T219" s="78"/>
      <c r="U219" s="78"/>
      <c r="V219" s="78"/>
      <c r="W219" s="78"/>
      <c r="X219" s="78"/>
      <c r="Y219" s="78"/>
      <c r="Z219" s="78"/>
      <c r="AA219" s="78"/>
      <c r="AB219" s="78"/>
      <c r="AC219" s="78"/>
      <c r="AD219" s="78"/>
      <c r="AE219" s="78">
        <v>1</v>
      </c>
      <c r="AF219" s="144"/>
      <c r="AG219" s="77"/>
      <c r="AH219" s="77" t="s">
        <v>853</v>
      </c>
    </row>
    <row r="220" spans="2:34" x14ac:dyDescent="0.25">
      <c r="B220" s="77" t="s">
        <v>1166</v>
      </c>
      <c r="C220" s="142" t="s">
        <v>1331</v>
      </c>
      <c r="D220" s="120">
        <v>0.7</v>
      </c>
      <c r="E220" s="78">
        <v>50</v>
      </c>
      <c r="F220" s="142" t="s">
        <v>1103</v>
      </c>
      <c r="G220" s="78"/>
      <c r="H220" s="78"/>
      <c r="I220" s="78"/>
      <c r="J220" s="78"/>
      <c r="K220" s="78"/>
      <c r="L220" s="78"/>
      <c r="M220" s="78"/>
      <c r="N220" s="78"/>
      <c r="O220" s="78">
        <v>3</v>
      </c>
      <c r="P220" s="78"/>
      <c r="Q220" s="78"/>
      <c r="R220" s="78"/>
      <c r="S220" s="78"/>
      <c r="T220" s="78"/>
      <c r="U220" s="78"/>
      <c r="V220" s="78"/>
      <c r="W220" s="78"/>
      <c r="X220" s="78"/>
      <c r="Y220" s="78"/>
      <c r="Z220" s="78"/>
      <c r="AA220" s="78"/>
      <c r="AB220" s="78"/>
      <c r="AC220" s="78"/>
      <c r="AD220" s="78"/>
      <c r="AE220" s="78">
        <v>1</v>
      </c>
      <c r="AF220" s="144"/>
      <c r="AG220" s="77"/>
      <c r="AH220" s="77" t="s">
        <v>894</v>
      </c>
    </row>
    <row r="221" spans="2:34" ht="25.5" x14ac:dyDescent="0.25">
      <c r="B221" s="77" t="s">
        <v>1317</v>
      </c>
      <c r="C221" s="142" t="s">
        <v>1331</v>
      </c>
      <c r="D221" s="120">
        <v>0.1</v>
      </c>
      <c r="E221" s="78">
        <v>100</v>
      </c>
      <c r="F221" s="142" t="s">
        <v>1175</v>
      </c>
      <c r="G221" s="78"/>
      <c r="H221" s="78"/>
      <c r="I221" s="78"/>
      <c r="J221" s="78"/>
      <c r="K221" s="78"/>
      <c r="L221" s="78"/>
      <c r="M221" s="78"/>
      <c r="N221" s="78"/>
      <c r="O221" s="78"/>
      <c r="P221" s="78"/>
      <c r="Q221" s="78"/>
      <c r="R221" s="78"/>
      <c r="S221" s="78"/>
      <c r="T221" s="78"/>
      <c r="U221" s="78"/>
      <c r="V221" s="78"/>
      <c r="W221" s="78"/>
      <c r="X221" s="78"/>
      <c r="Y221" s="78"/>
      <c r="Z221" s="78"/>
      <c r="AA221" s="78"/>
      <c r="AB221" s="78"/>
      <c r="AC221" s="78"/>
      <c r="AD221" s="78"/>
      <c r="AE221" s="78"/>
      <c r="AF221" s="143" t="s">
        <v>1357</v>
      </c>
      <c r="AG221" s="77"/>
      <c r="AH221" s="77" t="s">
        <v>1087</v>
      </c>
    </row>
    <row r="222" spans="2:34" ht="25.5" x14ac:dyDescent="0.25">
      <c r="B222" s="77" t="s">
        <v>1299</v>
      </c>
      <c r="C222" s="142" t="s">
        <v>1331</v>
      </c>
      <c r="D222" s="120">
        <v>0.2</v>
      </c>
      <c r="E222" s="78">
        <v>75</v>
      </c>
      <c r="F222" s="142" t="s">
        <v>1095</v>
      </c>
      <c r="G222" s="78"/>
      <c r="H222" s="78"/>
      <c r="I222" s="78"/>
      <c r="J222" s="78"/>
      <c r="K222" s="78"/>
      <c r="L222" s="78"/>
      <c r="M222" s="78"/>
      <c r="N222" s="78"/>
      <c r="O222" s="78"/>
      <c r="P222" s="78"/>
      <c r="Q222" s="78"/>
      <c r="R222" s="78"/>
      <c r="S222" s="78"/>
      <c r="T222" s="78"/>
      <c r="U222" s="78"/>
      <c r="V222" s="78"/>
      <c r="W222" s="78"/>
      <c r="X222" s="78"/>
      <c r="Y222" s="78"/>
      <c r="Z222" s="78"/>
      <c r="AA222" s="78"/>
      <c r="AB222" s="78"/>
      <c r="AC222" s="78"/>
      <c r="AD222" s="78"/>
      <c r="AE222" s="78"/>
      <c r="AF222" s="143" t="s">
        <v>1354</v>
      </c>
      <c r="AG222" s="77"/>
      <c r="AH222" s="77" t="s">
        <v>1062</v>
      </c>
    </row>
    <row r="223" spans="2:34" x14ac:dyDescent="0.25">
      <c r="B223" s="77" t="s">
        <v>1137</v>
      </c>
      <c r="C223" s="142" t="s">
        <v>1331</v>
      </c>
      <c r="D223" s="120">
        <v>0.3</v>
      </c>
      <c r="E223" s="78">
        <v>75</v>
      </c>
      <c r="F223" s="142" t="s">
        <v>1095</v>
      </c>
      <c r="G223" s="78"/>
      <c r="H223" s="78"/>
      <c r="I223" s="78"/>
      <c r="J223" s="78"/>
      <c r="K223" s="78"/>
      <c r="L223" s="78"/>
      <c r="M223" s="78"/>
      <c r="N223" s="78"/>
      <c r="O223" s="78"/>
      <c r="P223" s="78"/>
      <c r="Q223" s="78"/>
      <c r="R223" s="78"/>
      <c r="S223" s="78"/>
      <c r="T223" s="78"/>
      <c r="U223" s="78"/>
      <c r="V223" s="78"/>
      <c r="W223" s="78"/>
      <c r="X223" s="78"/>
      <c r="Y223" s="78"/>
      <c r="Z223" s="78"/>
      <c r="AA223" s="78"/>
      <c r="AB223" s="78"/>
      <c r="AC223" s="78"/>
      <c r="AD223" s="78"/>
      <c r="AE223" s="78"/>
      <c r="AF223" s="144" t="s">
        <v>851</v>
      </c>
      <c r="AG223" s="77"/>
      <c r="AH223" s="77" t="s">
        <v>852</v>
      </c>
    </row>
    <row r="224" spans="2:34" ht="25.5" x14ac:dyDescent="0.25">
      <c r="B224" s="77" t="s">
        <v>1256</v>
      </c>
      <c r="C224" s="142" t="s">
        <v>1331</v>
      </c>
      <c r="D224" s="120">
        <v>0.3</v>
      </c>
      <c r="E224" s="78">
        <v>60</v>
      </c>
      <c r="F224" s="142" t="s">
        <v>1103</v>
      </c>
      <c r="G224" s="78"/>
      <c r="H224" s="78"/>
      <c r="I224" s="78"/>
      <c r="J224" s="78"/>
      <c r="K224" s="78"/>
      <c r="L224" s="78"/>
      <c r="M224" s="78"/>
      <c r="N224" s="78"/>
      <c r="O224" s="78"/>
      <c r="P224" s="78"/>
      <c r="Q224" s="78"/>
      <c r="R224" s="78"/>
      <c r="S224" s="78"/>
      <c r="T224" s="78"/>
      <c r="U224" s="78"/>
      <c r="V224" s="78"/>
      <c r="W224" s="78"/>
      <c r="X224" s="78"/>
      <c r="Y224" s="78"/>
      <c r="Z224" s="78"/>
      <c r="AA224" s="78"/>
      <c r="AB224" s="78"/>
      <c r="AC224" s="78"/>
      <c r="AD224" s="78"/>
      <c r="AE224" s="78"/>
      <c r="AF224" s="143" t="s">
        <v>1349</v>
      </c>
      <c r="AG224" s="77"/>
      <c r="AH224" s="77" t="s">
        <v>1004</v>
      </c>
    </row>
    <row r="225" spans="2:34" x14ac:dyDescent="0.25">
      <c r="B225" s="77" t="s">
        <v>1167</v>
      </c>
      <c r="C225" s="142" t="s">
        <v>1331</v>
      </c>
      <c r="D225" s="120">
        <v>0.5</v>
      </c>
      <c r="E225" s="78">
        <v>55</v>
      </c>
      <c r="F225" s="142" t="s">
        <v>1095</v>
      </c>
      <c r="G225" s="78"/>
      <c r="H225" s="78"/>
      <c r="I225" s="78"/>
      <c r="J225" s="78"/>
      <c r="K225" s="78"/>
      <c r="L225" s="78"/>
      <c r="M225" s="78"/>
      <c r="N225" s="78"/>
      <c r="O225" s="78"/>
      <c r="P225" s="78"/>
      <c r="Q225" s="78"/>
      <c r="R225" s="78"/>
      <c r="S225" s="78"/>
      <c r="T225" s="78"/>
      <c r="U225" s="78"/>
      <c r="V225" s="78"/>
      <c r="W225" s="78"/>
      <c r="X225" s="78"/>
      <c r="Y225" s="78"/>
      <c r="Z225" s="78"/>
      <c r="AA225" s="78"/>
      <c r="AB225" s="78"/>
      <c r="AC225" s="78"/>
      <c r="AD225" s="78"/>
      <c r="AE225" s="78">
        <v>2</v>
      </c>
      <c r="AF225" s="144" t="s">
        <v>895</v>
      </c>
      <c r="AG225" s="77"/>
      <c r="AH225" s="77" t="s">
        <v>896</v>
      </c>
    </row>
    <row r="226" spans="2:34" ht="25.5" x14ac:dyDescent="0.25">
      <c r="B226" s="77" t="s">
        <v>1168</v>
      </c>
      <c r="C226" s="142" t="s">
        <v>1331</v>
      </c>
      <c r="D226" s="120">
        <v>0.5</v>
      </c>
      <c r="E226" s="78">
        <v>75</v>
      </c>
      <c r="F226" s="142" t="s">
        <v>1095</v>
      </c>
      <c r="G226" s="78"/>
      <c r="H226" s="78"/>
      <c r="I226" s="78"/>
      <c r="J226" s="78"/>
      <c r="K226" s="78"/>
      <c r="L226" s="78"/>
      <c r="M226" s="78"/>
      <c r="N226" s="78"/>
      <c r="O226" s="78"/>
      <c r="P226" s="78"/>
      <c r="Q226" s="78"/>
      <c r="R226" s="78"/>
      <c r="S226" s="78"/>
      <c r="T226" s="78"/>
      <c r="U226" s="78"/>
      <c r="V226" s="78"/>
      <c r="W226" s="78"/>
      <c r="X226" s="78"/>
      <c r="Y226" s="78"/>
      <c r="Z226" s="78"/>
      <c r="AA226" s="78"/>
      <c r="AB226" s="78"/>
      <c r="AC226" s="78"/>
      <c r="AD226" s="78"/>
      <c r="AE226" s="78"/>
      <c r="AF226" s="143" t="s">
        <v>1336</v>
      </c>
      <c r="AG226" s="77"/>
      <c r="AH226" s="77" t="s">
        <v>897</v>
      </c>
    </row>
    <row r="227" spans="2:34" x14ac:dyDescent="0.25">
      <c r="B227" s="77" t="s">
        <v>1169</v>
      </c>
      <c r="C227" s="142" t="s">
        <v>1331</v>
      </c>
      <c r="D227" s="120">
        <v>0.7</v>
      </c>
      <c r="E227" s="78">
        <v>40</v>
      </c>
      <c r="F227" s="142" t="s">
        <v>1095</v>
      </c>
      <c r="G227" s="78"/>
      <c r="H227" s="78"/>
      <c r="I227" s="78"/>
      <c r="J227" s="78"/>
      <c r="K227" s="78"/>
      <c r="L227" s="78"/>
      <c r="M227" s="78"/>
      <c r="N227" s="78"/>
      <c r="O227" s="78"/>
      <c r="P227" s="78"/>
      <c r="Q227" s="78"/>
      <c r="R227" s="78"/>
      <c r="S227" s="78"/>
      <c r="T227" s="78"/>
      <c r="U227" s="78"/>
      <c r="V227" s="78"/>
      <c r="W227" s="78"/>
      <c r="X227" s="78"/>
      <c r="Y227" s="78"/>
      <c r="Z227" s="78"/>
      <c r="AA227" s="78"/>
      <c r="AB227" s="78"/>
      <c r="AC227" s="78"/>
      <c r="AD227" s="78"/>
      <c r="AE227" s="78">
        <v>3</v>
      </c>
      <c r="AF227" s="144" t="s">
        <v>898</v>
      </c>
      <c r="AG227" s="77"/>
      <c r="AH227" s="77" t="s">
        <v>899</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12"/>
  <sheetViews>
    <sheetView showGridLines="0" workbookViewId="0">
      <pane xSplit="2" ySplit="2" topLeftCell="C3" activePane="bottomRight" state="frozen"/>
      <selection pane="topRight" activeCell="B1" sqref="B1"/>
      <selection pane="bottomLeft" activeCell="A3" sqref="A3"/>
      <selection pane="bottomRight" activeCell="C3" sqref="C3"/>
    </sheetView>
  </sheetViews>
  <sheetFormatPr defaultRowHeight="12" x14ac:dyDescent="0.2"/>
  <cols>
    <col min="1" max="1" width="2.85546875" style="37" customWidth="1"/>
    <col min="2" max="2" width="41.28515625" style="37" bestFit="1" customWidth="1"/>
    <col min="3" max="16" width="5.7109375" style="108" customWidth="1"/>
    <col min="17" max="17" width="11" style="108" bestFit="1" customWidth="1"/>
    <col min="18" max="18" width="5.7109375" style="108" customWidth="1"/>
    <col min="19" max="16384" width="9.140625" style="37"/>
  </cols>
  <sheetData>
    <row r="2" spans="2:18" ht="66.75" x14ac:dyDescent="0.25">
      <c r="B2" s="119" t="s">
        <v>14</v>
      </c>
      <c r="C2" s="124" t="s">
        <v>808</v>
      </c>
      <c r="D2" s="125" t="s">
        <v>809</v>
      </c>
      <c r="E2" s="125" t="s">
        <v>810</v>
      </c>
      <c r="F2" s="125" t="s">
        <v>811</v>
      </c>
      <c r="G2" s="125" t="s">
        <v>812</v>
      </c>
      <c r="H2" s="125" t="s">
        <v>813</v>
      </c>
      <c r="I2" s="125" t="s">
        <v>814</v>
      </c>
      <c r="J2" s="125" t="s">
        <v>815</v>
      </c>
      <c r="K2" s="125" t="s">
        <v>816</v>
      </c>
      <c r="L2" s="125" t="s">
        <v>817</v>
      </c>
      <c r="M2" s="126" t="s">
        <v>1327</v>
      </c>
      <c r="N2" s="125" t="s">
        <v>818</v>
      </c>
      <c r="O2" s="125" t="s">
        <v>819</v>
      </c>
      <c r="P2" s="125" t="s">
        <v>820</v>
      </c>
      <c r="Q2" s="125" t="s">
        <v>821</v>
      </c>
      <c r="R2" s="127" t="s">
        <v>822</v>
      </c>
    </row>
    <row r="3" spans="2:18" ht="12.75" x14ac:dyDescent="0.2">
      <c r="B3" s="47" t="s">
        <v>429</v>
      </c>
      <c r="C3" s="109">
        <v>5</v>
      </c>
      <c r="D3" s="109">
        <v>10</v>
      </c>
      <c r="E3" s="109">
        <v>15</v>
      </c>
      <c r="F3" s="109"/>
      <c r="G3" s="109">
        <v>15</v>
      </c>
      <c r="H3" s="109">
        <v>10</v>
      </c>
      <c r="I3" s="109">
        <v>10</v>
      </c>
      <c r="J3" s="109"/>
      <c r="K3" s="109">
        <v>10</v>
      </c>
      <c r="L3" s="109"/>
      <c r="M3" s="109"/>
      <c r="N3" s="109"/>
      <c r="O3" s="109"/>
      <c r="P3" s="109"/>
      <c r="Q3" s="109">
        <v>10</v>
      </c>
      <c r="R3" s="109"/>
    </row>
    <row r="4" spans="2:18" x14ac:dyDescent="0.2">
      <c r="B4" s="40" t="s">
        <v>435</v>
      </c>
      <c r="C4" s="109"/>
      <c r="D4" s="109"/>
      <c r="E4" s="109"/>
      <c r="F4" s="109"/>
      <c r="G4" s="109"/>
      <c r="H4" s="109"/>
      <c r="I4" s="109"/>
      <c r="J4" s="110">
        <v>3</v>
      </c>
      <c r="K4" s="109"/>
      <c r="L4" s="109"/>
      <c r="M4" s="109"/>
      <c r="N4" s="109"/>
      <c r="O4" s="109"/>
      <c r="P4" s="109"/>
      <c r="Q4" s="109" t="s">
        <v>1328</v>
      </c>
      <c r="R4" s="110">
        <v>3</v>
      </c>
    </row>
    <row r="5" spans="2:18" x14ac:dyDescent="0.2">
      <c r="B5" s="40" t="s">
        <v>480</v>
      </c>
      <c r="C5" s="109"/>
      <c r="D5" s="109"/>
      <c r="E5" s="109">
        <v>15</v>
      </c>
      <c r="F5" s="109"/>
      <c r="G5" s="109">
        <v>15</v>
      </c>
      <c r="H5" s="109">
        <v>10</v>
      </c>
      <c r="I5" s="109"/>
      <c r="J5" s="109"/>
      <c r="K5" s="109">
        <v>10</v>
      </c>
      <c r="L5" s="109"/>
      <c r="M5" s="109"/>
      <c r="N5" s="109"/>
      <c r="O5" s="109"/>
      <c r="P5" s="109"/>
      <c r="Q5" s="109">
        <v>15</v>
      </c>
      <c r="R5" s="109"/>
    </row>
    <row r="6" spans="2:18" x14ac:dyDescent="0.2">
      <c r="B6" s="40" t="s">
        <v>479</v>
      </c>
      <c r="C6" s="109"/>
      <c r="D6" s="109"/>
      <c r="E6" s="109"/>
      <c r="F6" s="109">
        <v>5</v>
      </c>
      <c r="G6" s="109">
        <v>5</v>
      </c>
      <c r="H6" s="109">
        <v>5</v>
      </c>
      <c r="I6" s="109"/>
      <c r="J6" s="109">
        <v>5</v>
      </c>
      <c r="K6" s="109">
        <v>5</v>
      </c>
      <c r="L6" s="109"/>
      <c r="M6" s="109"/>
      <c r="N6" s="109"/>
      <c r="O6" s="109"/>
      <c r="P6" s="109"/>
      <c r="Q6" s="109"/>
      <c r="R6" s="109">
        <v>15</v>
      </c>
    </row>
    <row r="7" spans="2:18" x14ac:dyDescent="0.2">
      <c r="B7" s="40" t="s">
        <v>426</v>
      </c>
      <c r="C7" s="109"/>
      <c r="D7" s="109"/>
      <c r="E7" s="109"/>
      <c r="F7" s="109"/>
      <c r="G7" s="109"/>
      <c r="H7" s="109"/>
      <c r="I7" s="109"/>
      <c r="J7" s="109"/>
      <c r="K7" s="109"/>
      <c r="L7" s="109"/>
      <c r="M7" s="109"/>
      <c r="N7" s="109"/>
      <c r="O7" s="109"/>
      <c r="P7" s="109"/>
      <c r="Q7" s="109">
        <v>8</v>
      </c>
      <c r="R7" s="109"/>
    </row>
    <row r="8" spans="2:18" x14ac:dyDescent="0.2">
      <c r="B8" s="40" t="s">
        <v>412</v>
      </c>
      <c r="C8" s="109">
        <v>4</v>
      </c>
      <c r="D8" s="109">
        <v>4</v>
      </c>
      <c r="E8" s="109">
        <v>2</v>
      </c>
      <c r="F8" s="109"/>
      <c r="G8" s="109">
        <v>4</v>
      </c>
      <c r="H8" s="109">
        <v>2</v>
      </c>
      <c r="I8" s="109">
        <v>6</v>
      </c>
      <c r="J8" s="109">
        <v>4</v>
      </c>
      <c r="K8" s="109">
        <v>4</v>
      </c>
      <c r="L8" s="109"/>
      <c r="M8" s="109"/>
      <c r="N8" s="109"/>
      <c r="O8" s="109"/>
      <c r="P8" s="109"/>
      <c r="Q8" s="109"/>
      <c r="R8" s="109"/>
    </row>
    <row r="9" spans="2:18" x14ac:dyDescent="0.2">
      <c r="B9" s="40" t="s">
        <v>511</v>
      </c>
      <c r="C9" s="109">
        <v>10</v>
      </c>
      <c r="D9" s="109"/>
      <c r="E9" s="109"/>
      <c r="F9" s="109"/>
      <c r="G9" s="109"/>
      <c r="H9" s="109"/>
      <c r="I9" s="109">
        <v>100</v>
      </c>
      <c r="J9" s="109"/>
      <c r="K9" s="109"/>
      <c r="L9" s="109">
        <v>10</v>
      </c>
      <c r="M9" s="109">
        <v>10</v>
      </c>
      <c r="N9" s="109"/>
      <c r="O9" s="109"/>
      <c r="P9" s="109"/>
      <c r="Q9" s="109"/>
      <c r="R9" s="109"/>
    </row>
    <row r="10" spans="2:18" x14ac:dyDescent="0.2">
      <c r="B10" s="40" t="s">
        <v>413</v>
      </c>
      <c r="C10" s="110">
        <v>3</v>
      </c>
      <c r="D10" s="110">
        <v>1.5</v>
      </c>
      <c r="E10" s="109"/>
      <c r="F10" s="109"/>
      <c r="G10" s="109"/>
      <c r="H10" s="109"/>
      <c r="I10" s="110">
        <v>2</v>
      </c>
      <c r="J10" s="109"/>
      <c r="K10" s="109"/>
      <c r="L10" s="110">
        <v>3</v>
      </c>
      <c r="M10" s="109"/>
      <c r="N10" s="110">
        <v>3</v>
      </c>
      <c r="O10" s="110">
        <v>3</v>
      </c>
      <c r="P10" s="110">
        <v>3</v>
      </c>
      <c r="Q10" s="110">
        <v>3</v>
      </c>
      <c r="R10" s="109"/>
    </row>
    <row r="11" spans="2:18" x14ac:dyDescent="0.2">
      <c r="B11" s="39" t="s">
        <v>441</v>
      </c>
      <c r="C11" s="111"/>
      <c r="D11" s="111"/>
      <c r="E11" s="111"/>
      <c r="F11" s="111"/>
      <c r="G11" s="109">
        <v>9</v>
      </c>
      <c r="H11" s="109">
        <v>9</v>
      </c>
      <c r="I11" s="111"/>
      <c r="J11" s="111"/>
      <c r="K11" s="109">
        <v>2</v>
      </c>
      <c r="L11" s="109">
        <v>9</v>
      </c>
      <c r="M11" s="111"/>
      <c r="N11" s="111"/>
      <c r="O11" s="109">
        <v>5</v>
      </c>
      <c r="P11" s="109">
        <v>9</v>
      </c>
      <c r="Q11" s="111"/>
      <c r="R11" s="109">
        <v>9</v>
      </c>
    </row>
    <row r="12" spans="2:18" x14ac:dyDescent="0.2">
      <c r="B12" s="40" t="s">
        <v>411</v>
      </c>
      <c r="C12" s="109">
        <v>4</v>
      </c>
      <c r="D12" s="109">
        <v>4</v>
      </c>
      <c r="E12" s="109"/>
      <c r="F12" s="109"/>
      <c r="G12" s="109"/>
      <c r="H12" s="109"/>
      <c r="I12" s="109">
        <v>1000</v>
      </c>
      <c r="J12" s="109"/>
      <c r="K12" s="109"/>
      <c r="L12" s="109">
        <v>1000</v>
      </c>
      <c r="M12" s="109"/>
      <c r="N12" s="109"/>
      <c r="O12" s="109">
        <v>1000</v>
      </c>
      <c r="P12" s="109">
        <v>1000</v>
      </c>
      <c r="Q12" s="109"/>
      <c r="R12" s="109">
        <v>1000</v>
      </c>
    </row>
    <row r="13" spans="2:18" x14ac:dyDescent="0.2">
      <c r="B13" s="40" t="s">
        <v>531</v>
      </c>
      <c r="C13" s="112">
        <v>0.25</v>
      </c>
      <c r="D13" s="112">
        <v>0.04</v>
      </c>
      <c r="E13" s="109"/>
      <c r="F13" s="112">
        <v>0.03</v>
      </c>
      <c r="G13" s="109"/>
      <c r="H13" s="109"/>
      <c r="I13" s="109"/>
      <c r="J13" s="109"/>
      <c r="K13" s="109"/>
      <c r="L13" s="109"/>
      <c r="M13" s="109"/>
      <c r="N13" s="109"/>
      <c r="O13" s="109"/>
      <c r="P13" s="110">
        <v>0.5</v>
      </c>
      <c r="Q13" s="109"/>
      <c r="R13" s="109"/>
    </row>
    <row r="14" spans="2:18" x14ac:dyDescent="0.2">
      <c r="B14" s="40" t="s">
        <v>428</v>
      </c>
      <c r="C14" s="109">
        <v>50</v>
      </c>
      <c r="D14" s="109"/>
      <c r="E14" s="109"/>
      <c r="F14" s="109"/>
      <c r="G14" s="109"/>
      <c r="H14" s="109">
        <v>20</v>
      </c>
      <c r="I14" s="109"/>
      <c r="J14" s="109"/>
      <c r="K14" s="109"/>
      <c r="L14" s="109"/>
      <c r="M14" s="109">
        <v>3</v>
      </c>
      <c r="N14" s="109"/>
      <c r="O14" s="109"/>
      <c r="P14" s="109"/>
      <c r="Q14" s="109"/>
      <c r="R14" s="109">
        <v>3</v>
      </c>
    </row>
    <row r="15" spans="2:18" x14ac:dyDescent="0.2">
      <c r="B15" s="40" t="s">
        <v>497</v>
      </c>
      <c r="C15" s="111"/>
      <c r="D15" s="111"/>
      <c r="E15" s="111"/>
      <c r="F15" s="111"/>
      <c r="G15" s="111"/>
      <c r="H15" s="111"/>
      <c r="I15" s="111"/>
      <c r="J15" s="111"/>
      <c r="K15" s="109">
        <v>10</v>
      </c>
      <c r="L15" s="111"/>
      <c r="M15" s="111"/>
      <c r="N15" s="111"/>
      <c r="O15" s="111"/>
      <c r="P15" s="111"/>
      <c r="Q15" s="111"/>
      <c r="R15" s="109"/>
    </row>
    <row r="16" spans="2:18" x14ac:dyDescent="0.2">
      <c r="B16" s="40" t="s">
        <v>451</v>
      </c>
      <c r="C16" s="109"/>
      <c r="D16" s="109"/>
      <c r="E16" s="109"/>
      <c r="F16" s="109">
        <v>9</v>
      </c>
      <c r="G16" s="109"/>
      <c r="H16" s="109"/>
      <c r="I16" s="109"/>
      <c r="J16" s="109"/>
      <c r="K16" s="109"/>
      <c r="L16" s="109"/>
      <c r="M16" s="109"/>
      <c r="N16" s="109"/>
      <c r="O16" s="109"/>
      <c r="P16" s="109"/>
      <c r="Q16" s="109"/>
      <c r="R16" s="109"/>
    </row>
    <row r="17" spans="2:18" x14ac:dyDescent="0.2">
      <c r="B17" s="40" t="s">
        <v>414</v>
      </c>
      <c r="C17" s="113" t="s">
        <v>415</v>
      </c>
      <c r="D17" s="109"/>
      <c r="E17" s="109"/>
      <c r="F17" s="109"/>
      <c r="G17" s="109"/>
      <c r="H17" s="109"/>
      <c r="I17" s="109"/>
      <c r="J17" s="109"/>
      <c r="K17" s="109"/>
      <c r="L17" s="113" t="s">
        <v>415</v>
      </c>
      <c r="M17" s="109"/>
      <c r="N17" s="109"/>
      <c r="O17" s="109"/>
      <c r="P17" s="109"/>
      <c r="Q17" s="109"/>
      <c r="R17" s="109"/>
    </row>
    <row r="18" spans="2:18" x14ac:dyDescent="0.2">
      <c r="B18" s="42" t="s">
        <v>446</v>
      </c>
      <c r="C18" s="111"/>
      <c r="D18" s="109">
        <v>3</v>
      </c>
      <c r="E18" s="111"/>
      <c r="F18" s="111"/>
      <c r="G18" s="111"/>
      <c r="H18" s="111"/>
      <c r="I18" s="111"/>
      <c r="J18" s="111"/>
      <c r="K18" s="111"/>
      <c r="L18" s="111"/>
      <c r="M18" s="111"/>
      <c r="N18" s="111"/>
      <c r="O18" s="111"/>
      <c r="P18" s="111"/>
      <c r="Q18" s="111"/>
      <c r="R18" s="109"/>
    </row>
    <row r="19" spans="2:18" x14ac:dyDescent="0.2">
      <c r="B19" s="41" t="s">
        <v>528</v>
      </c>
      <c r="C19" s="111"/>
      <c r="D19" s="111"/>
      <c r="E19" s="111"/>
      <c r="F19" s="111"/>
      <c r="G19" s="111"/>
      <c r="H19" s="111"/>
      <c r="I19" s="111"/>
      <c r="J19" s="111"/>
      <c r="K19" s="111"/>
      <c r="L19" s="111"/>
      <c r="M19" s="111"/>
      <c r="N19" s="111"/>
      <c r="O19" s="111"/>
      <c r="P19" s="109">
        <v>3</v>
      </c>
      <c r="Q19" s="111"/>
      <c r="R19" s="109"/>
    </row>
    <row r="20" spans="2:18" x14ac:dyDescent="0.2">
      <c r="B20" s="40" t="s">
        <v>410</v>
      </c>
      <c r="C20" s="114" t="s">
        <v>469</v>
      </c>
      <c r="D20" s="109"/>
      <c r="E20" s="109"/>
      <c r="F20" s="109"/>
      <c r="G20" s="109"/>
      <c r="H20" s="109"/>
      <c r="I20" s="109"/>
      <c r="J20" s="109"/>
      <c r="K20" s="109"/>
      <c r="L20" s="109"/>
      <c r="M20" s="109"/>
      <c r="N20" s="109"/>
      <c r="O20" s="109"/>
      <c r="P20" s="109"/>
      <c r="Q20" s="109"/>
      <c r="R20" s="109"/>
    </row>
    <row r="21" spans="2:18" x14ac:dyDescent="0.2">
      <c r="B21" s="41" t="s">
        <v>482</v>
      </c>
      <c r="C21" s="111"/>
      <c r="D21" s="111"/>
      <c r="E21" s="111"/>
      <c r="F21" s="111"/>
      <c r="G21" s="109">
        <v>4</v>
      </c>
      <c r="H21" s="111"/>
      <c r="I21" s="111"/>
      <c r="J21" s="111"/>
      <c r="K21" s="111"/>
      <c r="L21" s="111"/>
      <c r="M21" s="111"/>
      <c r="N21" s="111"/>
      <c r="O21" s="111"/>
      <c r="P21" s="111"/>
      <c r="Q21" s="111"/>
      <c r="R21" s="109"/>
    </row>
    <row r="22" spans="2:18" x14ac:dyDescent="0.2">
      <c r="B22" s="46" t="s">
        <v>478</v>
      </c>
      <c r="C22" s="109"/>
      <c r="D22" s="109"/>
      <c r="E22" s="109"/>
      <c r="F22" s="109"/>
      <c r="G22" s="109"/>
      <c r="H22" s="109"/>
      <c r="I22" s="109"/>
      <c r="J22" s="109"/>
      <c r="K22" s="109"/>
      <c r="L22" s="109"/>
      <c r="M22" s="109"/>
      <c r="N22" s="109"/>
      <c r="O22" s="109"/>
      <c r="P22" s="109"/>
      <c r="Q22" s="109">
        <v>4</v>
      </c>
      <c r="R22" s="109"/>
    </row>
    <row r="23" spans="2:18" x14ac:dyDescent="0.2">
      <c r="B23" s="43" t="s">
        <v>453</v>
      </c>
      <c r="C23" s="111"/>
      <c r="D23" s="111"/>
      <c r="E23" s="111"/>
      <c r="F23" s="111"/>
      <c r="G23" s="111"/>
      <c r="H23" s="111"/>
      <c r="I23" s="111"/>
      <c r="J23" s="111"/>
      <c r="K23" s="111"/>
      <c r="L23" s="111"/>
      <c r="M23" s="111"/>
      <c r="N23" s="111"/>
      <c r="O23" s="111">
        <v>4</v>
      </c>
      <c r="P23" s="111"/>
      <c r="Q23" s="111"/>
      <c r="R23" s="109"/>
    </row>
    <row r="24" spans="2:18" x14ac:dyDescent="0.2">
      <c r="B24" s="48" t="s">
        <v>487</v>
      </c>
      <c r="C24" s="111"/>
      <c r="D24" s="111"/>
      <c r="E24" s="111"/>
      <c r="F24" s="111"/>
      <c r="G24" s="111"/>
      <c r="H24" s="109">
        <v>9</v>
      </c>
      <c r="I24" s="111"/>
      <c r="J24" s="111"/>
      <c r="K24" s="111"/>
      <c r="L24" s="111"/>
      <c r="M24" s="111"/>
      <c r="N24" s="111"/>
      <c r="O24" s="111"/>
      <c r="P24" s="111"/>
      <c r="Q24" s="111"/>
      <c r="R24" s="109"/>
    </row>
    <row r="25" spans="2:18" x14ac:dyDescent="0.2">
      <c r="B25" s="40" t="s">
        <v>438</v>
      </c>
      <c r="C25" s="111"/>
      <c r="D25" s="111"/>
      <c r="E25" s="111"/>
      <c r="F25" s="111"/>
      <c r="G25" s="111"/>
      <c r="H25" s="111"/>
      <c r="I25" s="111"/>
      <c r="J25" s="111"/>
      <c r="K25" s="111"/>
      <c r="L25" s="111"/>
      <c r="M25" s="111"/>
      <c r="N25" s="111"/>
      <c r="O25" s="111"/>
      <c r="P25" s="111"/>
      <c r="Q25" s="111"/>
      <c r="R25" s="109">
        <v>3</v>
      </c>
    </row>
    <row r="26" spans="2:18" x14ac:dyDescent="0.2">
      <c r="B26" s="45" t="s">
        <v>474</v>
      </c>
      <c r="C26" s="111"/>
      <c r="D26" s="111"/>
      <c r="E26" s="109">
        <v>3</v>
      </c>
      <c r="F26" s="111"/>
      <c r="G26" s="111"/>
      <c r="H26" s="111"/>
      <c r="I26" s="111"/>
      <c r="J26" s="111"/>
      <c r="K26" s="111"/>
      <c r="L26" s="111"/>
      <c r="M26" s="111"/>
      <c r="N26" s="111"/>
      <c r="O26" s="111"/>
      <c r="P26" s="111"/>
      <c r="Q26" s="111"/>
      <c r="R26" s="109"/>
    </row>
    <row r="27" spans="2:18" x14ac:dyDescent="0.2">
      <c r="B27" s="45" t="s">
        <v>454</v>
      </c>
      <c r="C27" s="111"/>
      <c r="D27" s="111"/>
      <c r="E27" s="111"/>
      <c r="F27" s="111"/>
      <c r="G27" s="111"/>
      <c r="H27" s="111"/>
      <c r="I27" s="111"/>
      <c r="J27" s="111"/>
      <c r="K27" s="111"/>
      <c r="L27" s="111"/>
      <c r="M27" s="111"/>
      <c r="N27" s="111"/>
      <c r="O27" s="109">
        <v>5</v>
      </c>
      <c r="P27" s="111"/>
      <c r="Q27" s="111"/>
      <c r="R27" s="109"/>
    </row>
    <row r="28" spans="2:18" x14ac:dyDescent="0.2">
      <c r="B28" s="40" t="s">
        <v>420</v>
      </c>
      <c r="C28" s="109">
        <v>6</v>
      </c>
      <c r="D28" s="109"/>
      <c r="E28" s="109"/>
      <c r="F28" s="109"/>
      <c r="G28" s="109"/>
      <c r="H28" s="109"/>
      <c r="I28" s="109"/>
      <c r="J28" s="109"/>
      <c r="K28" s="109"/>
      <c r="L28" s="109"/>
      <c r="M28" s="109"/>
      <c r="N28" s="109"/>
      <c r="O28" s="109"/>
      <c r="P28" s="109"/>
      <c r="Q28" s="109"/>
      <c r="R28" s="109"/>
    </row>
    <row r="29" spans="2:18" x14ac:dyDescent="0.2">
      <c r="B29" s="40" t="s">
        <v>423</v>
      </c>
      <c r="C29" s="111"/>
      <c r="D29" s="109"/>
      <c r="E29" s="109">
        <v>6</v>
      </c>
      <c r="F29" s="109"/>
      <c r="G29" s="109"/>
      <c r="H29" s="109"/>
      <c r="I29" s="109"/>
      <c r="J29" s="109"/>
      <c r="K29" s="109"/>
      <c r="L29" s="109"/>
      <c r="M29" s="109"/>
      <c r="N29" s="109"/>
      <c r="O29" s="109"/>
      <c r="P29" s="109"/>
      <c r="Q29" s="109">
        <v>3</v>
      </c>
      <c r="R29" s="109"/>
    </row>
    <row r="30" spans="2:18" x14ac:dyDescent="0.2">
      <c r="B30" s="40" t="s">
        <v>424</v>
      </c>
      <c r="C30" s="109"/>
      <c r="D30" s="109"/>
      <c r="E30" s="109"/>
      <c r="F30" s="109"/>
      <c r="G30" s="109"/>
      <c r="H30" s="109"/>
      <c r="I30" s="109"/>
      <c r="J30" s="109"/>
      <c r="K30" s="109"/>
      <c r="L30" s="109"/>
      <c r="M30" s="109"/>
      <c r="N30" s="109"/>
      <c r="O30" s="109"/>
      <c r="P30" s="109"/>
      <c r="Q30" s="109">
        <v>3</v>
      </c>
      <c r="R30" s="109"/>
    </row>
    <row r="31" spans="2:18" x14ac:dyDescent="0.2">
      <c r="B31" s="40" t="s">
        <v>425</v>
      </c>
      <c r="C31" s="109"/>
      <c r="D31" s="109"/>
      <c r="E31" s="109"/>
      <c r="F31" s="109"/>
      <c r="G31" s="109"/>
      <c r="H31" s="109"/>
      <c r="I31" s="109"/>
      <c r="J31" s="109"/>
      <c r="K31" s="109"/>
      <c r="L31" s="109"/>
      <c r="M31" s="109"/>
      <c r="N31" s="109"/>
      <c r="O31" s="109"/>
      <c r="P31" s="109"/>
      <c r="Q31" s="109">
        <v>4</v>
      </c>
      <c r="R31" s="109"/>
    </row>
    <row r="32" spans="2:18" x14ac:dyDescent="0.2">
      <c r="B32" s="42" t="s">
        <v>449</v>
      </c>
      <c r="C32" s="111"/>
      <c r="D32" s="109">
        <v>3</v>
      </c>
      <c r="E32" s="111"/>
      <c r="F32" s="111"/>
      <c r="G32" s="111"/>
      <c r="H32" s="111"/>
      <c r="I32" s="111"/>
      <c r="J32" s="111"/>
      <c r="K32" s="111"/>
      <c r="L32" s="111"/>
      <c r="M32" s="109">
        <v>3</v>
      </c>
      <c r="N32" s="111"/>
      <c r="O32" s="111"/>
      <c r="P32" s="111"/>
      <c r="Q32" s="111"/>
      <c r="R32" s="109"/>
    </row>
    <row r="33" spans="2:18" x14ac:dyDescent="0.2">
      <c r="B33" s="42" t="s">
        <v>445</v>
      </c>
      <c r="C33" s="111"/>
      <c r="D33" s="109">
        <v>5</v>
      </c>
      <c r="E33" s="111"/>
      <c r="F33" s="111"/>
      <c r="G33" s="111"/>
      <c r="H33" s="111"/>
      <c r="I33" s="111"/>
      <c r="J33" s="111"/>
      <c r="K33" s="111"/>
      <c r="L33" s="111"/>
      <c r="M33" s="111"/>
      <c r="N33" s="111"/>
      <c r="O33" s="111"/>
      <c r="P33" s="111"/>
      <c r="Q33" s="111"/>
      <c r="R33" s="109"/>
    </row>
    <row r="34" spans="2:18" x14ac:dyDescent="0.2">
      <c r="B34" s="40" t="s">
        <v>409</v>
      </c>
      <c r="C34" s="109"/>
      <c r="D34" s="109"/>
      <c r="E34" s="109"/>
      <c r="F34" s="109">
        <v>15</v>
      </c>
      <c r="G34" s="109"/>
      <c r="H34" s="109"/>
      <c r="I34" s="109"/>
      <c r="J34" s="109"/>
      <c r="K34" s="109"/>
      <c r="L34" s="109"/>
      <c r="M34" s="109"/>
      <c r="N34" s="109"/>
      <c r="O34" s="109"/>
      <c r="P34" s="109"/>
      <c r="Q34" s="109"/>
      <c r="R34" s="109"/>
    </row>
    <row r="35" spans="2:18" x14ac:dyDescent="0.2">
      <c r="B35" s="45" t="s">
        <v>455</v>
      </c>
      <c r="C35" s="111"/>
      <c r="D35" s="111"/>
      <c r="E35" s="111"/>
      <c r="F35" s="111"/>
      <c r="G35" s="111"/>
      <c r="H35" s="111"/>
      <c r="I35" s="111"/>
      <c r="J35" s="111"/>
      <c r="K35" s="111"/>
      <c r="L35" s="111"/>
      <c r="M35" s="111"/>
      <c r="N35" s="111"/>
      <c r="O35" s="109">
        <v>30</v>
      </c>
      <c r="P35" s="111"/>
      <c r="Q35" s="111"/>
      <c r="R35" s="109"/>
    </row>
    <row r="36" spans="2:18" x14ac:dyDescent="0.2">
      <c r="B36" s="40" t="s">
        <v>436</v>
      </c>
      <c r="C36" s="109"/>
      <c r="D36" s="109"/>
      <c r="E36" s="109"/>
      <c r="F36" s="109"/>
      <c r="G36" s="109"/>
      <c r="H36" s="109"/>
      <c r="I36" s="109"/>
      <c r="J36" s="109"/>
      <c r="K36" s="109"/>
      <c r="L36" s="109"/>
      <c r="M36" s="109"/>
      <c r="N36" s="109"/>
      <c r="O36" s="109"/>
      <c r="P36" s="109"/>
      <c r="Q36" s="109"/>
      <c r="R36" s="109">
        <v>10</v>
      </c>
    </row>
    <row r="37" spans="2:18" x14ac:dyDescent="0.2">
      <c r="B37" s="45" t="s">
        <v>475</v>
      </c>
      <c r="C37" s="111"/>
      <c r="D37" s="111"/>
      <c r="E37" s="109">
        <v>10</v>
      </c>
      <c r="F37" s="111"/>
      <c r="G37" s="111"/>
      <c r="H37" s="111"/>
      <c r="I37" s="111"/>
      <c r="J37" s="111"/>
      <c r="K37" s="111"/>
      <c r="L37" s="111"/>
      <c r="M37" s="111"/>
      <c r="N37" s="111"/>
      <c r="O37" s="111"/>
      <c r="P37" s="111"/>
      <c r="Q37" s="111"/>
      <c r="R37" s="109"/>
    </row>
    <row r="38" spans="2:18" x14ac:dyDescent="0.2">
      <c r="B38" s="48" t="s">
        <v>493</v>
      </c>
      <c r="C38" s="111"/>
      <c r="D38" s="111"/>
      <c r="E38" s="111"/>
      <c r="F38" s="111"/>
      <c r="G38" s="111"/>
      <c r="H38" s="111"/>
      <c r="I38" s="109">
        <v>10</v>
      </c>
      <c r="J38" s="109">
        <v>10</v>
      </c>
      <c r="K38" s="111"/>
      <c r="L38" s="111"/>
      <c r="M38" s="111"/>
      <c r="N38" s="111"/>
      <c r="O38" s="111"/>
      <c r="P38" s="111"/>
      <c r="Q38" s="111"/>
      <c r="R38" s="109"/>
    </row>
    <row r="39" spans="2:18" x14ac:dyDescent="0.2">
      <c r="B39" s="40" t="s">
        <v>417</v>
      </c>
      <c r="C39" s="109">
        <v>10</v>
      </c>
      <c r="D39" s="109"/>
      <c r="E39" s="109"/>
      <c r="F39" s="109"/>
      <c r="G39" s="109"/>
      <c r="H39" s="109"/>
      <c r="I39" s="109"/>
      <c r="J39" s="109"/>
      <c r="K39" s="109"/>
      <c r="L39" s="109"/>
      <c r="M39" s="109"/>
      <c r="N39" s="109"/>
      <c r="O39" s="109"/>
      <c r="P39" s="109"/>
      <c r="Q39" s="109"/>
      <c r="R39" s="109"/>
    </row>
    <row r="40" spans="2:18" x14ac:dyDescent="0.2">
      <c r="B40" s="45" t="s">
        <v>472</v>
      </c>
      <c r="C40" s="111"/>
      <c r="D40" s="111"/>
      <c r="E40" s="109">
        <v>20</v>
      </c>
      <c r="F40" s="111"/>
      <c r="G40" s="111"/>
      <c r="H40" s="111"/>
      <c r="I40" s="111"/>
      <c r="J40" s="111"/>
      <c r="K40" s="111"/>
      <c r="L40" s="111"/>
      <c r="M40" s="111"/>
      <c r="N40" s="111"/>
      <c r="O40" s="111"/>
      <c r="P40" s="111"/>
      <c r="Q40" s="111"/>
      <c r="R40" s="109"/>
    </row>
    <row r="41" spans="2:18" x14ac:dyDescent="0.2">
      <c r="B41" s="40" t="s">
        <v>421</v>
      </c>
      <c r="C41" s="109">
        <v>10</v>
      </c>
      <c r="D41" s="109"/>
      <c r="E41" s="109"/>
      <c r="F41" s="109"/>
      <c r="G41" s="109"/>
      <c r="H41" s="109"/>
      <c r="I41" s="109"/>
      <c r="J41" s="109"/>
      <c r="K41" s="109"/>
      <c r="L41" s="109"/>
      <c r="M41" s="109"/>
      <c r="N41" s="109"/>
      <c r="O41" s="109"/>
      <c r="P41" s="109"/>
      <c r="Q41" s="109"/>
      <c r="R41" s="109"/>
    </row>
    <row r="42" spans="2:18" x14ac:dyDescent="0.2">
      <c r="B42" s="40" t="s">
        <v>496</v>
      </c>
      <c r="C42" s="111"/>
      <c r="D42" s="111"/>
      <c r="E42" s="111"/>
      <c r="F42" s="111"/>
      <c r="G42" s="111"/>
      <c r="H42" s="111"/>
      <c r="I42" s="111"/>
      <c r="J42" s="109">
        <v>10</v>
      </c>
      <c r="K42" s="111"/>
      <c r="L42" s="111"/>
      <c r="M42" s="111"/>
      <c r="N42" s="111"/>
      <c r="O42" s="111"/>
      <c r="P42" s="111"/>
      <c r="Q42" s="111"/>
      <c r="R42" s="109"/>
    </row>
    <row r="43" spans="2:18" x14ac:dyDescent="0.2">
      <c r="B43" s="40" t="s">
        <v>416</v>
      </c>
      <c r="C43" s="109">
        <v>3</v>
      </c>
      <c r="D43" s="109"/>
      <c r="E43" s="109"/>
      <c r="F43" s="109"/>
      <c r="G43" s="109"/>
      <c r="H43" s="109"/>
      <c r="I43" s="109"/>
      <c r="J43" s="109"/>
      <c r="K43" s="109"/>
      <c r="L43" s="109"/>
      <c r="M43" s="109"/>
      <c r="N43" s="109"/>
      <c r="O43" s="109"/>
      <c r="P43" s="109"/>
      <c r="Q43" s="109"/>
      <c r="R43" s="109"/>
    </row>
    <row r="44" spans="2:18" x14ac:dyDescent="0.2">
      <c r="B44" s="40" t="s">
        <v>419</v>
      </c>
      <c r="C44" s="109">
        <v>5</v>
      </c>
      <c r="D44" s="109"/>
      <c r="E44" s="109"/>
      <c r="F44" s="109"/>
      <c r="G44" s="109"/>
      <c r="H44" s="109"/>
      <c r="I44" s="109"/>
      <c r="J44" s="109"/>
      <c r="K44" s="109"/>
      <c r="L44" s="109"/>
      <c r="M44" s="109"/>
      <c r="N44" s="109"/>
      <c r="O44" s="109"/>
      <c r="P44" s="109"/>
      <c r="Q44" s="109"/>
      <c r="R44" s="109"/>
    </row>
    <row r="45" spans="2:18" x14ac:dyDescent="0.2">
      <c r="B45" s="40" t="s">
        <v>422</v>
      </c>
      <c r="C45" s="111"/>
      <c r="D45" s="109"/>
      <c r="E45" s="109">
        <v>6</v>
      </c>
      <c r="F45" s="109"/>
      <c r="G45" s="109"/>
      <c r="H45" s="109"/>
      <c r="I45" s="109"/>
      <c r="J45" s="109"/>
      <c r="K45" s="109"/>
      <c r="L45" s="109"/>
      <c r="M45" s="109"/>
      <c r="N45" s="109"/>
      <c r="O45" s="109"/>
      <c r="P45" s="109"/>
      <c r="Q45" s="109">
        <v>3</v>
      </c>
      <c r="R45" s="109"/>
    </row>
    <row r="46" spans="2:18" x14ac:dyDescent="0.2">
      <c r="B46" s="40" t="s">
        <v>481</v>
      </c>
      <c r="C46" s="109"/>
      <c r="D46" s="109"/>
      <c r="E46" s="109"/>
      <c r="F46" s="109">
        <v>2</v>
      </c>
      <c r="G46" s="109">
        <v>2</v>
      </c>
      <c r="H46" s="109">
        <v>2</v>
      </c>
      <c r="I46" s="109">
        <v>2</v>
      </c>
      <c r="J46" s="109">
        <v>2</v>
      </c>
      <c r="K46" s="109">
        <v>2</v>
      </c>
      <c r="L46" s="109"/>
      <c r="M46" s="109"/>
      <c r="N46" s="109"/>
      <c r="O46" s="109"/>
      <c r="P46" s="109"/>
      <c r="Q46" s="109"/>
      <c r="R46" s="109">
        <v>4</v>
      </c>
    </row>
    <row r="47" spans="2:18" x14ac:dyDescent="0.2">
      <c r="B47" s="40" t="s">
        <v>418</v>
      </c>
      <c r="C47" s="109">
        <v>2</v>
      </c>
      <c r="D47" s="109"/>
      <c r="E47" s="109"/>
      <c r="F47" s="109"/>
      <c r="G47" s="109"/>
      <c r="H47" s="109"/>
      <c r="I47" s="109"/>
      <c r="J47" s="109"/>
      <c r="K47" s="109"/>
      <c r="L47" s="109"/>
      <c r="M47" s="109"/>
      <c r="N47" s="109"/>
      <c r="O47" s="109"/>
      <c r="P47" s="109"/>
      <c r="Q47" s="109"/>
      <c r="R47" s="109"/>
    </row>
    <row r="48" spans="2:18" x14ac:dyDescent="0.2">
      <c r="B48" s="40" t="s">
        <v>427</v>
      </c>
      <c r="C48" s="109"/>
      <c r="D48" s="109"/>
      <c r="E48" s="109"/>
      <c r="F48" s="109"/>
      <c r="G48" s="109"/>
      <c r="H48" s="109"/>
      <c r="I48" s="109"/>
      <c r="J48" s="109"/>
      <c r="K48" s="109"/>
      <c r="L48" s="109"/>
      <c r="M48" s="109"/>
      <c r="N48" s="109"/>
      <c r="O48" s="109"/>
      <c r="P48" s="109"/>
      <c r="Q48" s="109">
        <v>2</v>
      </c>
      <c r="R48" s="109"/>
    </row>
    <row r="49" spans="2:18" x14ac:dyDescent="0.2">
      <c r="B49" s="40" t="s">
        <v>430</v>
      </c>
      <c r="C49" s="109"/>
      <c r="D49" s="109"/>
      <c r="E49" s="109"/>
      <c r="F49" s="109"/>
      <c r="G49" s="109"/>
      <c r="H49" s="109"/>
      <c r="I49" s="109">
        <v>5</v>
      </c>
      <c r="J49" s="109"/>
      <c r="K49" s="109"/>
      <c r="L49" s="109"/>
      <c r="M49" s="109"/>
      <c r="N49" s="109"/>
      <c r="O49" s="109"/>
      <c r="P49" s="109"/>
      <c r="Q49" s="109"/>
      <c r="R49" s="109"/>
    </row>
    <row r="50" spans="2:18" x14ac:dyDescent="0.2">
      <c r="B50" s="40" t="s">
        <v>431</v>
      </c>
      <c r="C50" s="109"/>
      <c r="D50" s="109"/>
      <c r="E50" s="109"/>
      <c r="F50" s="109"/>
      <c r="G50" s="109"/>
      <c r="H50" s="109"/>
      <c r="I50" s="109">
        <v>2</v>
      </c>
      <c r="J50" s="109"/>
      <c r="K50" s="109"/>
      <c r="L50" s="109"/>
      <c r="M50" s="109"/>
      <c r="N50" s="109"/>
      <c r="O50" s="109"/>
      <c r="P50" s="109"/>
      <c r="Q50" s="109"/>
      <c r="R50" s="109"/>
    </row>
    <row r="51" spans="2:18" x14ac:dyDescent="0.2">
      <c r="B51" s="40" t="s">
        <v>432</v>
      </c>
      <c r="C51" s="109"/>
      <c r="D51" s="109"/>
      <c r="E51" s="109"/>
      <c r="F51" s="109"/>
      <c r="G51" s="109"/>
      <c r="H51" s="109"/>
      <c r="I51" s="109">
        <v>6</v>
      </c>
      <c r="J51" s="109"/>
      <c r="K51" s="109"/>
      <c r="L51" s="109"/>
      <c r="M51" s="109"/>
      <c r="N51" s="109"/>
      <c r="O51" s="109"/>
      <c r="P51" s="109"/>
      <c r="Q51" s="109"/>
      <c r="R51" s="109"/>
    </row>
    <row r="52" spans="2:18" x14ac:dyDescent="0.2">
      <c r="B52" s="40" t="s">
        <v>433</v>
      </c>
      <c r="C52" s="109"/>
      <c r="D52" s="109"/>
      <c r="E52" s="109"/>
      <c r="F52" s="109"/>
      <c r="G52" s="109"/>
      <c r="H52" s="109"/>
      <c r="I52" s="109">
        <v>5</v>
      </c>
      <c r="J52" s="109"/>
      <c r="K52" s="109"/>
      <c r="L52" s="109"/>
      <c r="M52" s="109"/>
      <c r="N52" s="109"/>
      <c r="O52" s="109"/>
      <c r="P52" s="109"/>
      <c r="Q52" s="109"/>
      <c r="R52" s="109"/>
    </row>
    <row r="53" spans="2:18" x14ac:dyDescent="0.2">
      <c r="B53" s="40" t="s">
        <v>434</v>
      </c>
      <c r="C53" s="109"/>
      <c r="D53" s="109"/>
      <c r="E53" s="109"/>
      <c r="F53" s="109"/>
      <c r="G53" s="109"/>
      <c r="H53" s="109"/>
      <c r="I53" s="109"/>
      <c r="J53" s="109"/>
      <c r="K53" s="109"/>
      <c r="L53" s="109"/>
      <c r="M53" s="109"/>
      <c r="N53" s="109"/>
      <c r="O53" s="109"/>
      <c r="P53" s="109"/>
      <c r="Q53" s="109"/>
      <c r="R53" s="109">
        <v>1</v>
      </c>
    </row>
    <row r="54" spans="2:18" x14ac:dyDescent="0.2">
      <c r="B54" s="40" t="s">
        <v>437</v>
      </c>
      <c r="C54" s="109"/>
      <c r="D54" s="109"/>
      <c r="E54" s="109"/>
      <c r="F54" s="109"/>
      <c r="G54" s="109"/>
      <c r="H54" s="109"/>
      <c r="I54" s="109"/>
      <c r="J54" s="109"/>
      <c r="K54" s="109"/>
      <c r="L54" s="109"/>
      <c r="M54" s="109"/>
      <c r="N54" s="109"/>
      <c r="O54" s="109"/>
      <c r="P54" s="109"/>
      <c r="Q54" s="109"/>
      <c r="R54" s="109">
        <v>10</v>
      </c>
    </row>
    <row r="55" spans="2:18" x14ac:dyDescent="0.2">
      <c r="B55" s="40" t="s">
        <v>439</v>
      </c>
      <c r="C55" s="111"/>
      <c r="D55" s="111"/>
      <c r="E55" s="111"/>
      <c r="F55" s="111"/>
      <c r="G55" s="111"/>
      <c r="H55" s="111"/>
      <c r="I55" s="115">
        <v>0.2</v>
      </c>
      <c r="J55" s="110">
        <v>0.3</v>
      </c>
      <c r="K55" s="111"/>
      <c r="L55" s="111"/>
      <c r="M55" s="111"/>
      <c r="N55" s="111"/>
      <c r="O55" s="111"/>
      <c r="P55" s="111"/>
      <c r="Q55" s="111"/>
      <c r="R55" s="110">
        <v>0.3</v>
      </c>
    </row>
    <row r="56" spans="2:18" x14ac:dyDescent="0.2">
      <c r="B56" s="40" t="s">
        <v>440</v>
      </c>
      <c r="C56" s="111"/>
      <c r="D56" s="116"/>
      <c r="E56" s="117" t="s">
        <v>415</v>
      </c>
      <c r="F56" s="111"/>
      <c r="G56" s="116" t="s">
        <v>415</v>
      </c>
      <c r="H56" s="116" t="s">
        <v>415</v>
      </c>
      <c r="I56" s="111"/>
      <c r="J56" s="116" t="s">
        <v>415</v>
      </c>
      <c r="K56" s="116" t="s">
        <v>415</v>
      </c>
      <c r="L56" s="111"/>
      <c r="M56" s="111"/>
      <c r="N56" s="111"/>
      <c r="O56" s="111"/>
      <c r="P56" s="111"/>
      <c r="Q56" s="111"/>
      <c r="R56" s="113" t="s">
        <v>415</v>
      </c>
    </row>
    <row r="57" spans="2:18" x14ac:dyDescent="0.2">
      <c r="B57" s="42" t="s">
        <v>442</v>
      </c>
      <c r="C57" s="111"/>
      <c r="D57" s="116" t="s">
        <v>415</v>
      </c>
      <c r="E57" s="111"/>
      <c r="F57" s="111"/>
      <c r="G57" s="111"/>
      <c r="H57" s="111"/>
      <c r="I57" s="111"/>
      <c r="J57" s="111"/>
      <c r="K57" s="111"/>
      <c r="L57" s="111"/>
      <c r="M57" s="111"/>
      <c r="N57" s="111"/>
      <c r="O57" s="111"/>
      <c r="P57" s="111"/>
      <c r="Q57" s="111"/>
      <c r="R57" s="109"/>
    </row>
    <row r="58" spans="2:18" x14ac:dyDescent="0.2">
      <c r="B58" s="42" t="s">
        <v>443</v>
      </c>
      <c r="C58" s="111"/>
      <c r="D58" s="116" t="s">
        <v>415</v>
      </c>
      <c r="E58" s="111"/>
      <c r="F58" s="111"/>
      <c r="G58" s="111"/>
      <c r="H58" s="111"/>
      <c r="I58" s="111"/>
      <c r="J58" s="111"/>
      <c r="K58" s="111"/>
      <c r="L58" s="111"/>
      <c r="M58" s="111"/>
      <c r="N58" s="111"/>
      <c r="O58" s="111"/>
      <c r="P58" s="111"/>
      <c r="Q58" s="111"/>
      <c r="R58" s="109"/>
    </row>
    <row r="59" spans="2:18" x14ac:dyDescent="0.2">
      <c r="B59" s="42" t="s">
        <v>444</v>
      </c>
      <c r="C59" s="111"/>
      <c r="D59" s="109">
        <v>40</v>
      </c>
      <c r="E59" s="111"/>
      <c r="F59" s="111"/>
      <c r="G59" s="111"/>
      <c r="H59" s="111"/>
      <c r="I59" s="111"/>
      <c r="J59" s="111"/>
      <c r="K59" s="111"/>
      <c r="L59" s="111"/>
      <c r="M59" s="111"/>
      <c r="N59" s="111"/>
      <c r="O59" s="111"/>
      <c r="P59" s="111"/>
      <c r="Q59" s="111"/>
      <c r="R59" s="109"/>
    </row>
    <row r="60" spans="2:18" x14ac:dyDescent="0.2">
      <c r="B60" s="42" t="s">
        <v>447</v>
      </c>
      <c r="C60" s="111"/>
      <c r="D60" s="116" t="s">
        <v>415</v>
      </c>
      <c r="E60" s="111"/>
      <c r="F60" s="111"/>
      <c r="G60" s="111"/>
      <c r="H60" s="111"/>
      <c r="I60" s="111"/>
      <c r="J60" s="111"/>
      <c r="K60" s="111"/>
      <c r="L60" s="111"/>
      <c r="M60" s="111"/>
      <c r="N60" s="111"/>
      <c r="O60" s="111"/>
      <c r="P60" s="111"/>
      <c r="Q60" s="111"/>
      <c r="R60" s="109"/>
    </row>
    <row r="61" spans="2:18" x14ac:dyDescent="0.2">
      <c r="B61" s="42" t="s">
        <v>448</v>
      </c>
      <c r="C61" s="111"/>
      <c r="D61" s="109">
        <v>3</v>
      </c>
      <c r="E61" s="111"/>
      <c r="F61" s="111"/>
      <c r="G61" s="111"/>
      <c r="H61" s="111"/>
      <c r="I61" s="111"/>
      <c r="J61" s="111"/>
      <c r="K61" s="111"/>
      <c r="L61" s="111"/>
      <c r="M61" s="111"/>
      <c r="N61" s="111"/>
      <c r="O61" s="111"/>
      <c r="P61" s="111"/>
      <c r="Q61" s="111"/>
      <c r="R61" s="109"/>
    </row>
    <row r="62" spans="2:18" x14ac:dyDescent="0.2">
      <c r="B62" s="42" t="s">
        <v>450</v>
      </c>
      <c r="C62" s="111"/>
      <c r="D62" s="111" t="s">
        <v>415</v>
      </c>
      <c r="E62" s="111"/>
      <c r="F62" s="111"/>
      <c r="G62" s="111"/>
      <c r="H62" s="111"/>
      <c r="I62" s="111"/>
      <c r="J62" s="111"/>
      <c r="K62" s="111"/>
      <c r="L62" s="111"/>
      <c r="M62" s="111"/>
      <c r="N62" s="111"/>
      <c r="O62" s="111"/>
      <c r="P62" s="111"/>
      <c r="Q62" s="111"/>
      <c r="R62" s="109"/>
    </row>
    <row r="63" spans="2:18" x14ac:dyDescent="0.2">
      <c r="B63" s="44" t="s">
        <v>452</v>
      </c>
      <c r="C63" s="111"/>
      <c r="D63" s="111"/>
      <c r="E63" s="111"/>
      <c r="F63" s="111"/>
      <c r="G63" s="111"/>
      <c r="H63" s="111"/>
      <c r="I63" s="111"/>
      <c r="J63" s="111"/>
      <c r="K63" s="111"/>
      <c r="L63" s="111"/>
      <c r="M63" s="111"/>
      <c r="N63" s="111"/>
      <c r="O63" s="111">
        <v>6</v>
      </c>
      <c r="P63" s="111"/>
      <c r="Q63" s="111"/>
      <c r="R63" s="109"/>
    </row>
    <row r="64" spans="2:18" x14ac:dyDescent="0.2">
      <c r="B64" s="45" t="s">
        <v>456</v>
      </c>
      <c r="C64" s="111"/>
      <c r="D64" s="111"/>
      <c r="E64" s="111"/>
      <c r="F64" s="111"/>
      <c r="G64" s="111"/>
      <c r="H64" s="111"/>
      <c r="I64" s="111"/>
      <c r="J64" s="111"/>
      <c r="K64" s="111"/>
      <c r="L64" s="111"/>
      <c r="M64" s="111"/>
      <c r="N64" s="111"/>
      <c r="O64" s="109">
        <v>6</v>
      </c>
      <c r="P64" s="111"/>
      <c r="Q64" s="111"/>
      <c r="R64" s="109"/>
    </row>
    <row r="65" spans="2:18" x14ac:dyDescent="0.2">
      <c r="B65" s="45" t="s">
        <v>470</v>
      </c>
      <c r="C65" s="111"/>
      <c r="D65" s="111"/>
      <c r="E65" s="116" t="s">
        <v>415</v>
      </c>
      <c r="F65" s="111"/>
      <c r="G65" s="111"/>
      <c r="H65" s="111"/>
      <c r="I65" s="111"/>
      <c r="J65" s="111"/>
      <c r="K65" s="111"/>
      <c r="L65" s="111"/>
      <c r="M65" s="111"/>
      <c r="N65" s="111"/>
      <c r="O65" s="111"/>
      <c r="P65" s="111"/>
      <c r="Q65" s="111"/>
      <c r="R65" s="109"/>
    </row>
    <row r="66" spans="2:18" x14ac:dyDescent="0.2">
      <c r="B66" s="45" t="s">
        <v>471</v>
      </c>
      <c r="C66" s="111"/>
      <c r="D66" s="111"/>
      <c r="E66" s="109">
        <v>4</v>
      </c>
      <c r="F66" s="111"/>
      <c r="G66" s="109">
        <v>4</v>
      </c>
      <c r="H66" s="111"/>
      <c r="I66" s="111"/>
      <c r="J66" s="111"/>
      <c r="K66" s="111"/>
      <c r="L66" s="111"/>
      <c r="M66" s="111"/>
      <c r="N66" s="111"/>
      <c r="O66" s="111"/>
      <c r="P66" s="111"/>
      <c r="Q66" s="111"/>
      <c r="R66" s="109"/>
    </row>
    <row r="67" spans="2:18" x14ac:dyDescent="0.2">
      <c r="B67" s="45" t="s">
        <v>473</v>
      </c>
      <c r="C67" s="111"/>
      <c r="D67" s="111"/>
      <c r="E67" s="109">
        <v>2</v>
      </c>
      <c r="F67" s="111"/>
      <c r="G67" s="111"/>
      <c r="H67" s="111"/>
      <c r="I67" s="111"/>
      <c r="J67" s="111"/>
      <c r="K67" s="111"/>
      <c r="L67" s="111"/>
      <c r="M67" s="111"/>
      <c r="N67" s="111"/>
      <c r="O67" s="111"/>
      <c r="P67" s="111"/>
      <c r="Q67" s="111"/>
      <c r="R67" s="109"/>
    </row>
    <row r="68" spans="2:18" x14ac:dyDescent="0.2">
      <c r="B68" s="45" t="s">
        <v>476</v>
      </c>
      <c r="C68" s="111"/>
      <c r="D68" s="111"/>
      <c r="E68" s="109">
        <v>25</v>
      </c>
      <c r="F68" s="111"/>
      <c r="G68" s="111"/>
      <c r="H68" s="111"/>
      <c r="I68" s="111"/>
      <c r="J68" s="111"/>
      <c r="K68" s="111"/>
      <c r="L68" s="111"/>
      <c r="M68" s="111"/>
      <c r="N68" s="111"/>
      <c r="O68" s="111"/>
      <c r="P68" s="111"/>
      <c r="Q68" s="111"/>
      <c r="R68" s="109"/>
    </row>
    <row r="69" spans="2:18" x14ac:dyDescent="0.2">
      <c r="B69" s="49" t="s">
        <v>477</v>
      </c>
      <c r="C69" s="111"/>
      <c r="D69" s="111"/>
      <c r="E69" s="109">
        <v>3</v>
      </c>
      <c r="F69" s="111"/>
      <c r="G69" s="111"/>
      <c r="H69" s="111"/>
      <c r="I69" s="111"/>
      <c r="J69" s="111"/>
      <c r="K69" s="111"/>
      <c r="L69" s="111"/>
      <c r="M69" s="111"/>
      <c r="N69" s="111"/>
      <c r="O69" s="111"/>
      <c r="P69" s="111"/>
      <c r="Q69" s="111"/>
      <c r="R69" s="109"/>
    </row>
    <row r="70" spans="2:18" x14ac:dyDescent="0.2">
      <c r="B70" s="45" t="s">
        <v>483</v>
      </c>
      <c r="C70" s="111"/>
      <c r="D70" s="111"/>
      <c r="E70" s="111"/>
      <c r="F70" s="111"/>
      <c r="G70" s="109">
        <v>6</v>
      </c>
      <c r="H70" s="111"/>
      <c r="I70" s="111"/>
      <c r="J70" s="111"/>
      <c r="K70" s="111"/>
      <c r="L70" s="111"/>
      <c r="M70" s="111"/>
      <c r="N70" s="111"/>
      <c r="O70" s="111"/>
      <c r="P70" s="111"/>
      <c r="Q70" s="111"/>
      <c r="R70" s="109"/>
    </row>
    <row r="71" spans="2:18" x14ac:dyDescent="0.2">
      <c r="B71" s="45" t="s">
        <v>484</v>
      </c>
      <c r="C71" s="111"/>
      <c r="D71" s="111"/>
      <c r="E71" s="111"/>
      <c r="F71" s="111"/>
      <c r="G71" s="116" t="s">
        <v>415</v>
      </c>
      <c r="H71" s="111"/>
      <c r="I71" s="111"/>
      <c r="J71" s="111"/>
      <c r="K71" s="111"/>
      <c r="L71" s="111"/>
      <c r="M71" s="111"/>
      <c r="N71" s="111"/>
      <c r="O71" s="111"/>
      <c r="P71" s="111"/>
      <c r="Q71" s="111"/>
      <c r="R71" s="111"/>
    </row>
    <row r="72" spans="2:18" x14ac:dyDescent="0.2">
      <c r="B72" s="45" t="s">
        <v>494</v>
      </c>
      <c r="C72" s="111"/>
      <c r="D72" s="111"/>
      <c r="E72" s="111"/>
      <c r="F72" s="111"/>
      <c r="G72" s="116"/>
      <c r="H72" s="111"/>
      <c r="I72" s="111"/>
      <c r="J72" s="116" t="s">
        <v>415</v>
      </c>
      <c r="K72" s="116" t="s">
        <v>415</v>
      </c>
      <c r="L72" s="111"/>
      <c r="M72" s="111"/>
      <c r="N72" s="111"/>
      <c r="O72" s="111"/>
      <c r="P72" s="111"/>
      <c r="Q72" s="111"/>
      <c r="R72" s="111"/>
    </row>
    <row r="73" spans="2:18" x14ac:dyDescent="0.2">
      <c r="B73" s="45" t="s">
        <v>485</v>
      </c>
      <c r="C73" s="111"/>
      <c r="D73" s="111"/>
      <c r="E73" s="111"/>
      <c r="F73" s="111"/>
      <c r="G73" s="116" t="s">
        <v>415</v>
      </c>
      <c r="H73" s="111"/>
      <c r="I73" s="111"/>
      <c r="J73" s="111"/>
      <c r="K73" s="111"/>
      <c r="L73" s="111"/>
      <c r="M73" s="111"/>
      <c r="N73" s="111"/>
      <c r="O73" s="111"/>
      <c r="P73" s="111"/>
      <c r="Q73" s="111"/>
      <c r="R73" s="111"/>
    </row>
    <row r="74" spans="2:18" x14ac:dyDescent="0.2">
      <c r="B74" s="45" t="s">
        <v>486</v>
      </c>
      <c r="C74" s="111"/>
      <c r="D74" s="111"/>
      <c r="E74" s="111"/>
      <c r="F74" s="111"/>
      <c r="G74" s="116" t="s">
        <v>415</v>
      </c>
      <c r="H74" s="111"/>
      <c r="I74" s="111"/>
      <c r="J74" s="111"/>
      <c r="K74" s="111"/>
      <c r="L74" s="111"/>
      <c r="M74" s="111"/>
      <c r="N74" s="111"/>
      <c r="O74" s="111"/>
      <c r="P74" s="111"/>
      <c r="Q74" s="111"/>
      <c r="R74" s="111"/>
    </row>
    <row r="75" spans="2:18" x14ac:dyDescent="0.2">
      <c r="B75" s="45" t="s">
        <v>488</v>
      </c>
      <c r="C75" s="111"/>
      <c r="D75" s="111"/>
      <c r="E75" s="111"/>
      <c r="F75" s="111"/>
      <c r="G75" s="111"/>
      <c r="H75" s="110">
        <v>0.5</v>
      </c>
      <c r="I75" s="111"/>
      <c r="J75" s="111"/>
      <c r="K75" s="111"/>
      <c r="L75" s="111"/>
      <c r="M75" s="111"/>
      <c r="N75" s="111"/>
      <c r="O75" s="111"/>
      <c r="P75" s="111"/>
      <c r="Q75" s="111"/>
      <c r="R75" s="111"/>
    </row>
    <row r="76" spans="2:18" x14ac:dyDescent="0.2">
      <c r="B76" s="45" t="s">
        <v>489</v>
      </c>
      <c r="C76" s="111"/>
      <c r="D76" s="111"/>
      <c r="E76" s="111"/>
      <c r="F76" s="111"/>
      <c r="G76" s="111"/>
      <c r="H76" s="116" t="s">
        <v>415</v>
      </c>
      <c r="I76" s="111"/>
      <c r="J76" s="111"/>
      <c r="K76" s="111"/>
      <c r="L76" s="111"/>
      <c r="M76" s="111"/>
      <c r="N76" s="111"/>
      <c r="O76" s="111"/>
      <c r="P76" s="111"/>
      <c r="Q76" s="111"/>
      <c r="R76" s="111"/>
    </row>
    <row r="77" spans="2:18" x14ac:dyDescent="0.2">
      <c r="B77" s="45" t="s">
        <v>490</v>
      </c>
      <c r="C77" s="111"/>
      <c r="D77" s="111"/>
      <c r="E77" s="111"/>
      <c r="F77" s="111"/>
      <c r="G77" s="111"/>
      <c r="H77" s="109">
        <v>30</v>
      </c>
      <c r="I77" s="111"/>
      <c r="J77" s="111"/>
      <c r="K77" s="111"/>
      <c r="L77" s="111"/>
      <c r="M77" s="111"/>
      <c r="N77" s="111"/>
      <c r="O77" s="111"/>
      <c r="P77" s="111"/>
      <c r="Q77" s="111"/>
      <c r="R77" s="111"/>
    </row>
    <row r="78" spans="2:18" x14ac:dyDescent="0.2">
      <c r="B78" s="45" t="s">
        <v>491</v>
      </c>
      <c r="C78" s="111"/>
      <c r="D78" s="111"/>
      <c r="E78" s="111"/>
      <c r="F78" s="111"/>
      <c r="G78" s="111"/>
      <c r="H78" s="116" t="s">
        <v>415</v>
      </c>
      <c r="I78" s="111"/>
      <c r="J78" s="111"/>
      <c r="K78" s="111"/>
      <c r="L78" s="111"/>
      <c r="M78" s="111"/>
      <c r="N78" s="111"/>
      <c r="O78" s="111"/>
      <c r="P78" s="111"/>
      <c r="Q78" s="116" t="s">
        <v>415</v>
      </c>
      <c r="R78" s="111"/>
    </row>
    <row r="79" spans="2:18" x14ac:dyDescent="0.2">
      <c r="B79" s="45" t="s">
        <v>492</v>
      </c>
      <c r="C79" s="111"/>
      <c r="D79" s="111"/>
      <c r="E79" s="111"/>
      <c r="F79" s="111"/>
      <c r="G79" s="111"/>
      <c r="H79" s="116" t="s">
        <v>415</v>
      </c>
      <c r="I79" s="111"/>
      <c r="J79" s="111"/>
      <c r="K79" s="111"/>
      <c r="L79" s="111"/>
      <c r="M79" s="111"/>
      <c r="N79" s="111"/>
      <c r="O79" s="111"/>
      <c r="P79" s="111"/>
      <c r="Q79" s="116" t="s">
        <v>415</v>
      </c>
      <c r="R79" s="111"/>
    </row>
    <row r="80" spans="2:18" x14ac:dyDescent="0.2">
      <c r="B80" s="45" t="s">
        <v>495</v>
      </c>
      <c r="C80" s="111"/>
      <c r="D80" s="111"/>
      <c r="E80" s="111"/>
      <c r="F80" s="111"/>
      <c r="G80" s="111"/>
      <c r="H80" s="111"/>
      <c r="I80" s="111"/>
      <c r="J80" s="109">
        <v>6</v>
      </c>
      <c r="K80" s="111"/>
      <c r="L80" s="111"/>
      <c r="M80" s="111"/>
      <c r="N80" s="111"/>
      <c r="O80" s="111"/>
      <c r="P80" s="111"/>
      <c r="Q80" s="111"/>
      <c r="R80" s="111"/>
    </row>
    <row r="81" spans="2:18" x14ac:dyDescent="0.2">
      <c r="B81" s="45" t="s">
        <v>498</v>
      </c>
      <c r="C81" s="111"/>
      <c r="D81" s="111"/>
      <c r="E81" s="111"/>
      <c r="F81" s="111"/>
      <c r="G81" s="111"/>
      <c r="H81" s="111"/>
      <c r="I81" s="111"/>
      <c r="J81" s="116" t="s">
        <v>415</v>
      </c>
      <c r="K81" s="116" t="s">
        <v>415</v>
      </c>
      <c r="L81" s="111"/>
      <c r="M81" s="111"/>
      <c r="N81" s="111"/>
      <c r="O81" s="111"/>
      <c r="P81" s="111"/>
      <c r="Q81" s="111"/>
      <c r="R81" s="111"/>
    </row>
    <row r="82" spans="2:18" x14ac:dyDescent="0.2">
      <c r="B82" s="45" t="s">
        <v>499</v>
      </c>
      <c r="C82" s="111"/>
      <c r="D82" s="111"/>
      <c r="E82" s="111"/>
      <c r="F82" s="111"/>
      <c r="G82" s="111"/>
      <c r="H82" s="111"/>
      <c r="I82" s="111"/>
      <c r="J82" s="111"/>
      <c r="K82" s="111"/>
      <c r="L82" s="111"/>
      <c r="M82" s="111"/>
      <c r="N82" s="111"/>
      <c r="O82" s="111"/>
      <c r="P82" s="111"/>
      <c r="Q82" s="116" t="s">
        <v>415</v>
      </c>
      <c r="R82" s="111"/>
    </row>
    <row r="83" spans="2:18" x14ac:dyDescent="0.2">
      <c r="B83" s="45" t="s">
        <v>500</v>
      </c>
      <c r="C83" s="111"/>
      <c r="D83" s="111"/>
      <c r="E83" s="111"/>
      <c r="F83" s="111"/>
      <c r="G83" s="111"/>
      <c r="H83" s="111"/>
      <c r="I83" s="111"/>
      <c r="J83" s="111"/>
      <c r="K83" s="111"/>
      <c r="L83" s="111"/>
      <c r="M83" s="111"/>
      <c r="N83" s="111"/>
      <c r="O83" s="111"/>
      <c r="P83" s="111"/>
      <c r="Q83" s="116" t="s">
        <v>415</v>
      </c>
      <c r="R83" s="111"/>
    </row>
    <row r="84" spans="2:18" x14ac:dyDescent="0.2">
      <c r="B84" s="45" t="s">
        <v>501</v>
      </c>
      <c r="C84" s="111"/>
      <c r="D84" s="111"/>
      <c r="E84" s="111"/>
      <c r="F84" s="111"/>
      <c r="G84" s="111"/>
      <c r="H84" s="111"/>
      <c r="I84" s="111"/>
      <c r="J84" s="111"/>
      <c r="K84" s="116" t="s">
        <v>415</v>
      </c>
      <c r="L84" s="111"/>
      <c r="M84" s="111"/>
      <c r="N84" s="111"/>
      <c r="O84" s="111"/>
      <c r="P84" s="111"/>
      <c r="Q84" s="111"/>
      <c r="R84" s="111"/>
    </row>
    <row r="85" spans="2:18" x14ac:dyDescent="0.2">
      <c r="B85" s="45" t="s">
        <v>502</v>
      </c>
      <c r="C85" s="111"/>
      <c r="D85" s="111"/>
      <c r="E85" s="111"/>
      <c r="F85" s="111"/>
      <c r="G85" s="111"/>
      <c r="H85" s="111"/>
      <c r="I85" s="111"/>
      <c r="J85" s="111"/>
      <c r="K85" s="116" t="s">
        <v>415</v>
      </c>
      <c r="L85" s="111"/>
      <c r="M85" s="111"/>
      <c r="N85" s="111"/>
      <c r="O85" s="111"/>
      <c r="P85" s="111"/>
      <c r="Q85" s="111"/>
      <c r="R85" s="111"/>
    </row>
    <row r="86" spans="2:18" x14ac:dyDescent="0.2">
      <c r="B86" s="45" t="s">
        <v>503</v>
      </c>
      <c r="C86" s="111"/>
      <c r="D86" s="111"/>
      <c r="E86" s="111"/>
      <c r="F86" s="111"/>
      <c r="G86" s="111"/>
      <c r="H86" s="111"/>
      <c r="I86" s="111"/>
      <c r="J86" s="111"/>
      <c r="K86" s="109">
        <v>5</v>
      </c>
      <c r="L86" s="111"/>
      <c r="M86" s="111"/>
      <c r="N86" s="111"/>
      <c r="O86" s="111"/>
      <c r="P86" s="111"/>
      <c r="Q86" s="111"/>
      <c r="R86" s="111"/>
    </row>
    <row r="87" spans="2:18" x14ac:dyDescent="0.2">
      <c r="B87" s="45" t="s">
        <v>504</v>
      </c>
      <c r="C87" s="111"/>
      <c r="D87" s="111"/>
      <c r="E87" s="111"/>
      <c r="F87" s="111"/>
      <c r="G87" s="111"/>
      <c r="H87" s="111"/>
      <c r="I87" s="111"/>
      <c r="J87" s="111"/>
      <c r="K87" s="109">
        <v>5</v>
      </c>
      <c r="L87" s="111"/>
      <c r="M87" s="111"/>
      <c r="N87" s="111"/>
      <c r="O87" s="111"/>
      <c r="P87" s="111"/>
      <c r="Q87" s="111"/>
      <c r="R87" s="111"/>
    </row>
    <row r="88" spans="2:18" x14ac:dyDescent="0.2">
      <c r="B88" s="45" t="s">
        <v>505</v>
      </c>
      <c r="C88" s="111"/>
      <c r="D88" s="111"/>
      <c r="E88" s="111"/>
      <c r="F88" s="111"/>
      <c r="G88" s="111"/>
      <c r="H88" s="111"/>
      <c r="I88" s="111"/>
      <c r="J88" s="111"/>
      <c r="K88" s="109">
        <v>2</v>
      </c>
      <c r="L88" s="111"/>
      <c r="M88" s="111"/>
      <c r="N88" s="111"/>
      <c r="O88" s="111"/>
      <c r="P88" s="111"/>
      <c r="Q88" s="111"/>
      <c r="R88" s="111"/>
    </row>
    <row r="89" spans="2:18" x14ac:dyDescent="0.2">
      <c r="B89" s="45" t="s">
        <v>506</v>
      </c>
      <c r="C89" s="111"/>
      <c r="D89" s="111"/>
      <c r="E89" s="111"/>
      <c r="F89" s="111"/>
      <c r="G89" s="111"/>
      <c r="H89" s="111"/>
      <c r="I89" s="111"/>
      <c r="J89" s="111"/>
      <c r="K89" s="109">
        <v>10</v>
      </c>
      <c r="L89" s="111"/>
      <c r="M89" s="111"/>
      <c r="N89" s="111"/>
      <c r="O89" s="111"/>
      <c r="P89" s="111"/>
      <c r="Q89" s="111"/>
      <c r="R89" s="111"/>
    </row>
    <row r="90" spans="2:18" x14ac:dyDescent="0.2">
      <c r="B90" s="45" t="s">
        <v>507</v>
      </c>
      <c r="C90" s="111"/>
      <c r="D90" s="111"/>
      <c r="E90" s="111"/>
      <c r="F90" s="111"/>
      <c r="G90" s="111"/>
      <c r="H90" s="111"/>
      <c r="I90" s="111"/>
      <c r="J90" s="111"/>
      <c r="K90" s="116" t="s">
        <v>415</v>
      </c>
      <c r="L90" s="111"/>
      <c r="M90" s="111"/>
      <c r="N90" s="111"/>
      <c r="O90" s="111"/>
      <c r="P90" s="111"/>
      <c r="Q90" s="111"/>
      <c r="R90" s="111"/>
    </row>
    <row r="91" spans="2:18" x14ac:dyDescent="0.2">
      <c r="B91" s="45" t="s">
        <v>508</v>
      </c>
      <c r="C91" s="111"/>
      <c r="D91" s="111"/>
      <c r="E91" s="111"/>
      <c r="F91" s="111"/>
      <c r="G91" s="111"/>
      <c r="H91" s="111"/>
      <c r="I91" s="111"/>
      <c r="J91" s="111"/>
      <c r="K91" s="109">
        <v>2</v>
      </c>
      <c r="L91" s="111"/>
      <c r="M91" s="111"/>
      <c r="N91" s="111"/>
      <c r="O91" s="111"/>
      <c r="P91" s="111"/>
      <c r="Q91" s="111"/>
      <c r="R91" s="111"/>
    </row>
    <row r="92" spans="2:18" x14ac:dyDescent="0.2">
      <c r="B92" s="45" t="s">
        <v>509</v>
      </c>
      <c r="C92" s="111"/>
      <c r="D92" s="111"/>
      <c r="E92" s="111"/>
      <c r="F92" s="111"/>
      <c r="G92" s="111"/>
      <c r="H92" s="111"/>
      <c r="I92" s="111"/>
      <c r="J92" s="111"/>
      <c r="K92" s="111"/>
      <c r="L92" s="109">
        <v>3</v>
      </c>
      <c r="M92" s="111"/>
      <c r="N92" s="111"/>
      <c r="O92" s="111"/>
      <c r="P92" s="111"/>
      <c r="Q92" s="111"/>
      <c r="R92" s="111"/>
    </row>
    <row r="93" spans="2:18" x14ac:dyDescent="0.2">
      <c r="B93" s="45" t="s">
        <v>510</v>
      </c>
      <c r="C93" s="111"/>
      <c r="D93" s="111"/>
      <c r="E93" s="111"/>
      <c r="F93" s="111"/>
      <c r="G93" s="111"/>
      <c r="H93" s="111"/>
      <c r="I93" s="111"/>
      <c r="J93" s="111"/>
      <c r="K93" s="111"/>
      <c r="L93" s="109">
        <v>3</v>
      </c>
      <c r="M93" s="111"/>
      <c r="N93" s="111"/>
      <c r="O93" s="111"/>
      <c r="P93" s="111"/>
      <c r="Q93" s="111"/>
      <c r="R93" s="111"/>
    </row>
    <row r="94" spans="2:18" x14ac:dyDescent="0.2">
      <c r="B94" s="45" t="s">
        <v>512</v>
      </c>
      <c r="C94" s="111"/>
      <c r="D94" s="111"/>
      <c r="E94" s="111"/>
      <c r="F94" s="111"/>
      <c r="G94" s="111"/>
      <c r="H94" s="111"/>
      <c r="I94" s="111"/>
      <c r="J94" s="111"/>
      <c r="K94" s="111"/>
      <c r="L94" s="109">
        <v>10</v>
      </c>
      <c r="M94" s="109">
        <v>10</v>
      </c>
      <c r="N94" s="111"/>
      <c r="O94" s="111"/>
      <c r="P94" s="111"/>
      <c r="Q94" s="111"/>
      <c r="R94" s="111"/>
    </row>
    <row r="95" spans="2:18" x14ac:dyDescent="0.2">
      <c r="B95" s="45" t="s">
        <v>513</v>
      </c>
      <c r="C95" s="111"/>
      <c r="D95" s="111"/>
      <c r="E95" s="111"/>
      <c r="F95" s="111"/>
      <c r="G95" s="118" t="s">
        <v>371</v>
      </c>
      <c r="H95" s="111"/>
      <c r="I95" s="111"/>
      <c r="J95" s="111"/>
      <c r="K95" s="111"/>
      <c r="L95" s="109">
        <v>4</v>
      </c>
      <c r="M95" s="111"/>
      <c r="N95" s="111"/>
      <c r="O95" s="111"/>
      <c r="P95" s="111"/>
      <c r="Q95" s="111"/>
      <c r="R95" s="111"/>
    </row>
    <row r="96" spans="2:18" x14ac:dyDescent="0.2">
      <c r="B96" s="45" t="s">
        <v>514</v>
      </c>
      <c r="C96" s="111"/>
      <c r="D96" s="111"/>
      <c r="E96" s="111"/>
      <c r="F96" s="111"/>
      <c r="G96" s="111"/>
      <c r="H96" s="111"/>
      <c r="I96" s="111"/>
      <c r="J96" s="111"/>
      <c r="K96" s="111"/>
      <c r="L96" s="109">
        <v>20</v>
      </c>
      <c r="M96" s="111"/>
      <c r="N96" s="111"/>
      <c r="O96" s="111"/>
      <c r="P96" s="111"/>
      <c r="Q96" s="111"/>
      <c r="R96" s="111"/>
    </row>
    <row r="97" spans="2:18" x14ac:dyDescent="0.2">
      <c r="B97" s="45" t="s">
        <v>515</v>
      </c>
      <c r="C97" s="111"/>
      <c r="D97" s="111"/>
      <c r="E97" s="111"/>
      <c r="F97" s="111"/>
      <c r="G97" s="111"/>
      <c r="H97" s="111"/>
      <c r="I97" s="111"/>
      <c r="J97" s="111"/>
      <c r="K97" s="111"/>
      <c r="L97" s="109">
        <v>10</v>
      </c>
      <c r="M97" s="111"/>
      <c r="N97" s="111"/>
      <c r="O97" s="111"/>
      <c r="P97" s="111"/>
      <c r="Q97" s="111"/>
      <c r="R97" s="111"/>
    </row>
    <row r="98" spans="2:18" x14ac:dyDescent="0.2">
      <c r="B98" s="45" t="s">
        <v>516</v>
      </c>
      <c r="C98" s="111"/>
      <c r="D98" s="111"/>
      <c r="E98" s="111"/>
      <c r="F98" s="111"/>
      <c r="G98" s="111"/>
      <c r="H98" s="111"/>
      <c r="I98" s="111"/>
      <c r="J98" s="111"/>
      <c r="K98" s="111"/>
      <c r="L98" s="111"/>
      <c r="M98" s="116" t="s">
        <v>415</v>
      </c>
      <c r="N98" s="111"/>
      <c r="O98" s="111"/>
      <c r="P98" s="111"/>
      <c r="Q98" s="111"/>
      <c r="R98" s="111"/>
    </row>
    <row r="99" spans="2:18" x14ac:dyDescent="0.2">
      <c r="B99" s="45" t="s">
        <v>517</v>
      </c>
      <c r="C99" s="111"/>
      <c r="D99" s="111"/>
      <c r="E99" s="111"/>
      <c r="F99" s="111"/>
      <c r="G99" s="111"/>
      <c r="H99" s="111"/>
      <c r="I99" s="111"/>
      <c r="J99" s="111"/>
      <c r="K99" s="111"/>
      <c r="L99" s="111"/>
      <c r="M99" s="116" t="s">
        <v>415</v>
      </c>
      <c r="N99" s="111"/>
      <c r="O99" s="111"/>
      <c r="P99" s="111"/>
      <c r="Q99" s="111"/>
      <c r="R99" s="111"/>
    </row>
    <row r="100" spans="2:18" x14ac:dyDescent="0.2">
      <c r="B100" s="45" t="s">
        <v>518</v>
      </c>
      <c r="C100" s="111"/>
      <c r="D100" s="111"/>
      <c r="E100" s="111"/>
      <c r="F100" s="111"/>
      <c r="G100" s="111"/>
      <c r="H100" s="111"/>
      <c r="I100" s="111"/>
      <c r="J100" s="111"/>
      <c r="K100" s="111"/>
      <c r="L100" s="111"/>
      <c r="M100" s="109">
        <v>10</v>
      </c>
      <c r="N100" s="111"/>
      <c r="O100" s="111"/>
      <c r="P100" s="111"/>
      <c r="Q100" s="111"/>
      <c r="R100" s="111"/>
    </row>
    <row r="101" spans="2:18" x14ac:dyDescent="0.2">
      <c r="B101" s="45" t="s">
        <v>519</v>
      </c>
      <c r="C101" s="111"/>
      <c r="D101" s="111"/>
      <c r="E101" s="111"/>
      <c r="F101" s="111"/>
      <c r="G101" s="111"/>
      <c r="H101" s="111"/>
      <c r="I101" s="111"/>
      <c r="J101" s="111"/>
      <c r="K101" s="111"/>
      <c r="L101" s="111"/>
      <c r="M101" s="116" t="s">
        <v>415</v>
      </c>
      <c r="N101" s="111"/>
      <c r="O101" s="111"/>
      <c r="P101" s="111"/>
      <c r="Q101" s="111"/>
      <c r="R101" s="111"/>
    </row>
    <row r="102" spans="2:18" x14ac:dyDescent="0.2">
      <c r="B102" s="45" t="s">
        <v>520</v>
      </c>
      <c r="C102" s="111"/>
      <c r="D102" s="111"/>
      <c r="E102" s="111"/>
      <c r="F102" s="111"/>
      <c r="G102" s="111"/>
      <c r="H102" s="111"/>
      <c r="I102" s="111"/>
      <c r="J102" s="111"/>
      <c r="K102" s="111"/>
      <c r="L102" s="111"/>
      <c r="M102" s="109">
        <v>6</v>
      </c>
      <c r="N102" s="111"/>
      <c r="O102" s="111"/>
      <c r="P102" s="111"/>
      <c r="Q102" s="111"/>
      <c r="R102" s="111"/>
    </row>
    <row r="103" spans="2:18" x14ac:dyDescent="0.2">
      <c r="B103" s="45" t="s">
        <v>521</v>
      </c>
      <c r="C103" s="111"/>
      <c r="D103" s="111"/>
      <c r="E103" s="111"/>
      <c r="F103" s="111"/>
      <c r="G103" s="111"/>
      <c r="H103" s="111"/>
      <c r="I103" s="111"/>
      <c r="J103" s="111"/>
      <c r="K103" s="111"/>
      <c r="L103" s="111"/>
      <c r="M103" s="111"/>
      <c r="N103" s="109">
        <v>30</v>
      </c>
      <c r="O103" s="111"/>
      <c r="P103" s="111"/>
      <c r="Q103" s="111"/>
      <c r="R103" s="111"/>
    </row>
    <row r="104" spans="2:18" x14ac:dyDescent="0.2">
      <c r="B104" s="45" t="s">
        <v>522</v>
      </c>
      <c r="C104" s="111"/>
      <c r="D104" s="111"/>
      <c r="E104" s="111"/>
      <c r="F104" s="111"/>
      <c r="G104" s="111"/>
      <c r="H104" s="111"/>
      <c r="I104" s="111"/>
      <c r="J104" s="111"/>
      <c r="K104" s="111"/>
      <c r="L104" s="111"/>
      <c r="M104" s="111"/>
      <c r="N104" s="109">
        <v>15</v>
      </c>
      <c r="O104" s="111"/>
      <c r="P104" s="111"/>
      <c r="Q104" s="111"/>
      <c r="R104" s="111"/>
    </row>
    <row r="105" spans="2:18" x14ac:dyDescent="0.2">
      <c r="B105" s="45" t="s">
        <v>523</v>
      </c>
      <c r="C105" s="111"/>
      <c r="D105" s="111"/>
      <c r="E105" s="111"/>
      <c r="F105" s="111"/>
      <c r="G105" s="111"/>
      <c r="H105" s="111"/>
      <c r="I105" s="111"/>
      <c r="J105" s="111"/>
      <c r="K105" s="111"/>
      <c r="L105" s="111"/>
      <c r="M105" s="111"/>
      <c r="N105" s="109">
        <v>6</v>
      </c>
      <c r="O105" s="111"/>
      <c r="P105" s="111"/>
      <c r="Q105" s="111"/>
      <c r="R105" s="111"/>
    </row>
    <row r="106" spans="2:18" x14ac:dyDescent="0.2">
      <c r="B106" s="45" t="s">
        <v>524</v>
      </c>
      <c r="C106" s="111"/>
      <c r="D106" s="111"/>
      <c r="E106" s="111"/>
      <c r="F106" s="111"/>
      <c r="G106" s="111"/>
      <c r="H106" s="111"/>
      <c r="I106" s="111"/>
      <c r="J106" s="111"/>
      <c r="K106" s="111"/>
      <c r="L106" s="111"/>
      <c r="M106" s="111"/>
      <c r="N106" s="109">
        <v>6</v>
      </c>
      <c r="O106" s="111"/>
      <c r="P106" s="111"/>
      <c r="Q106" s="111"/>
      <c r="R106" s="111"/>
    </row>
    <row r="107" spans="2:18" x14ac:dyDescent="0.2">
      <c r="B107" s="45" t="s">
        <v>525</v>
      </c>
      <c r="C107" s="111"/>
      <c r="D107" s="111"/>
      <c r="E107" s="111"/>
      <c r="F107" s="111"/>
      <c r="G107" s="111"/>
      <c r="H107" s="111"/>
      <c r="I107" s="111"/>
      <c r="J107" s="111"/>
      <c r="K107" s="111"/>
      <c r="L107" s="111"/>
      <c r="M107" s="111"/>
      <c r="N107" s="109">
        <v>5</v>
      </c>
      <c r="O107" s="111"/>
      <c r="P107" s="111"/>
      <c r="Q107" s="111"/>
      <c r="R107" s="111"/>
    </row>
    <row r="108" spans="2:18" x14ac:dyDescent="0.2">
      <c r="B108" s="45" t="s">
        <v>526</v>
      </c>
      <c r="C108" s="111"/>
      <c r="D108" s="111"/>
      <c r="E108" s="111"/>
      <c r="F108" s="111"/>
      <c r="G108" s="111"/>
      <c r="H108" s="111"/>
      <c r="I108" s="111"/>
      <c r="J108" s="111"/>
      <c r="K108" s="111"/>
      <c r="L108" s="111"/>
      <c r="M108" s="111"/>
      <c r="N108" s="109">
        <v>2</v>
      </c>
      <c r="O108" s="111"/>
      <c r="P108" s="111"/>
      <c r="Q108" s="111"/>
      <c r="R108" s="111"/>
    </row>
    <row r="109" spans="2:18" x14ac:dyDescent="0.2">
      <c r="B109" s="45" t="s">
        <v>527</v>
      </c>
      <c r="C109" s="111"/>
      <c r="D109" s="111"/>
      <c r="E109" s="111"/>
      <c r="F109" s="111"/>
      <c r="G109" s="111"/>
      <c r="H109" s="111"/>
      <c r="I109" s="111"/>
      <c r="J109" s="111"/>
      <c r="K109" s="111"/>
      <c r="L109" s="111"/>
      <c r="M109" s="111"/>
      <c r="N109" s="116" t="s">
        <v>415</v>
      </c>
      <c r="O109" s="111"/>
      <c r="P109" s="111"/>
      <c r="Q109" s="111"/>
      <c r="R109" s="111"/>
    </row>
    <row r="110" spans="2:18" x14ac:dyDescent="0.2">
      <c r="B110" s="45" t="s">
        <v>529</v>
      </c>
      <c r="C110" s="111"/>
      <c r="D110" s="111"/>
      <c r="E110" s="111"/>
      <c r="F110" s="111"/>
      <c r="G110" s="111"/>
      <c r="H110" s="111"/>
      <c r="I110" s="111"/>
      <c r="J110" s="111"/>
      <c r="K110" s="111"/>
      <c r="L110" s="111"/>
      <c r="M110" s="111"/>
      <c r="N110" s="111"/>
      <c r="O110" s="111"/>
      <c r="P110" s="109">
        <v>10</v>
      </c>
      <c r="Q110" s="111"/>
      <c r="R110" s="111"/>
    </row>
    <row r="111" spans="2:18" x14ac:dyDescent="0.2">
      <c r="B111" s="45" t="s">
        <v>530</v>
      </c>
      <c r="C111" s="111"/>
      <c r="D111" s="111"/>
      <c r="E111" s="111"/>
      <c r="F111" s="111"/>
      <c r="G111" s="111"/>
      <c r="H111" s="111"/>
      <c r="I111" s="111"/>
      <c r="J111" s="111"/>
      <c r="K111" s="111"/>
      <c r="L111" s="111"/>
      <c r="M111" s="111"/>
      <c r="N111" s="111"/>
      <c r="O111" s="111"/>
      <c r="P111" s="116" t="s">
        <v>415</v>
      </c>
      <c r="Q111" s="111"/>
      <c r="R111" s="111"/>
    </row>
    <row r="112" spans="2:18" x14ac:dyDescent="0.2">
      <c r="B112" s="49" t="s">
        <v>532</v>
      </c>
      <c r="C112" s="111"/>
      <c r="D112" s="111"/>
      <c r="E112" s="111"/>
      <c r="F112" s="111"/>
      <c r="G112" s="111"/>
      <c r="H112" s="111"/>
      <c r="I112" s="111"/>
      <c r="J112" s="111"/>
      <c r="K112" s="111"/>
      <c r="L112" s="111"/>
      <c r="M112" s="111"/>
      <c r="N112" s="111"/>
      <c r="O112" s="111"/>
      <c r="P112" s="116" t="s">
        <v>415</v>
      </c>
      <c r="Q112" s="111"/>
      <c r="R112" s="111"/>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171"/>
  <sheetViews>
    <sheetView showGridLines="0" workbookViewId="0">
      <pane ySplit="3" topLeftCell="A67" activePane="bottomLeft" state="frozen"/>
      <selection pane="bottomLeft" activeCell="Y115" sqref="Y115"/>
    </sheetView>
  </sheetViews>
  <sheetFormatPr defaultRowHeight="15" x14ac:dyDescent="0.25"/>
  <cols>
    <col min="1" max="1" width="2.85546875" customWidth="1"/>
    <col min="2" max="2" width="16" customWidth="1"/>
    <col min="3" max="3" width="3.140625" bestFit="1" customWidth="1"/>
    <col min="4" max="18" width="3.140625" customWidth="1"/>
    <col min="19" max="19" width="13.28515625" customWidth="1"/>
    <col min="20" max="28" width="4.28515625" customWidth="1"/>
    <col min="29" max="29" width="8.28515625" bestFit="1" customWidth="1"/>
    <col min="30" max="31" width="4.28515625" customWidth="1"/>
    <col min="32" max="33" width="14" customWidth="1"/>
    <col min="34" max="34" width="28.42578125" bestFit="1" customWidth="1"/>
    <col min="35" max="36" width="4.140625" bestFit="1" customWidth="1"/>
    <col min="37" max="37" width="3.140625" bestFit="1" customWidth="1"/>
  </cols>
  <sheetData>
    <row r="2" spans="2:37" ht="73.5" customHeight="1" x14ac:dyDescent="0.25">
      <c r="B2" s="105" t="s">
        <v>365</v>
      </c>
      <c r="C2" s="106" t="s">
        <v>0</v>
      </c>
      <c r="D2" s="106" t="s">
        <v>1</v>
      </c>
      <c r="E2" s="106" t="s">
        <v>2</v>
      </c>
      <c r="F2" s="106" t="s">
        <v>366</v>
      </c>
      <c r="G2" s="106" t="s">
        <v>3</v>
      </c>
      <c r="H2" s="106" t="s">
        <v>4</v>
      </c>
      <c r="I2" s="106" t="s">
        <v>5</v>
      </c>
      <c r="J2" s="106" t="s">
        <v>6</v>
      </c>
      <c r="K2" s="106" t="s">
        <v>222</v>
      </c>
      <c r="L2" s="106" t="s">
        <v>7</v>
      </c>
      <c r="M2" s="106" t="s">
        <v>8</v>
      </c>
      <c r="N2" s="106" t="s">
        <v>9</v>
      </c>
      <c r="O2" s="106" t="s">
        <v>10</v>
      </c>
      <c r="P2" s="106" t="s">
        <v>11</v>
      </c>
      <c r="Q2" s="106" t="s">
        <v>400</v>
      </c>
      <c r="R2" s="106" t="s">
        <v>12</v>
      </c>
      <c r="S2" s="105" t="s">
        <v>14</v>
      </c>
      <c r="T2" s="107" t="s">
        <v>15</v>
      </c>
      <c r="U2" s="107" t="s">
        <v>16</v>
      </c>
      <c r="V2" s="107" t="s">
        <v>17</v>
      </c>
      <c r="W2" s="107" t="s">
        <v>533</v>
      </c>
      <c r="X2" s="107" t="s">
        <v>18</v>
      </c>
      <c r="Y2" s="107" t="s">
        <v>19</v>
      </c>
      <c r="Z2" s="107" t="s">
        <v>20</v>
      </c>
      <c r="AA2" s="107" t="s">
        <v>21</v>
      </c>
      <c r="AB2" s="107" t="s">
        <v>22</v>
      </c>
      <c r="AC2" s="105" t="s">
        <v>27</v>
      </c>
      <c r="AD2" s="107" t="s">
        <v>23</v>
      </c>
      <c r="AE2" s="107" t="s">
        <v>24</v>
      </c>
      <c r="AF2" s="105" t="s">
        <v>25</v>
      </c>
      <c r="AG2" s="105" t="s">
        <v>26</v>
      </c>
      <c r="AH2" s="105" t="s">
        <v>367</v>
      </c>
      <c r="AI2" s="107" t="s">
        <v>404</v>
      </c>
      <c r="AJ2" s="107" t="s">
        <v>405</v>
      </c>
      <c r="AK2" s="2"/>
    </row>
    <row r="3" spans="2:37" ht="15" customHeight="1" x14ac:dyDescent="0.25">
      <c r="B3" s="14" t="s">
        <v>368</v>
      </c>
      <c r="C3" s="14" t="s">
        <v>369</v>
      </c>
      <c r="D3" s="14" t="s">
        <v>370</v>
      </c>
      <c r="E3" s="14" t="s">
        <v>371</v>
      </c>
      <c r="F3" s="14" t="s">
        <v>372</v>
      </c>
      <c r="G3" s="14" t="s">
        <v>373</v>
      </c>
      <c r="H3" s="14" t="s">
        <v>374</v>
      </c>
      <c r="I3" s="14" t="s">
        <v>375</v>
      </c>
      <c r="J3" s="14" t="s">
        <v>376</v>
      </c>
      <c r="K3" s="14" t="s">
        <v>377</v>
      </c>
      <c r="L3" s="14" t="s">
        <v>378</v>
      </c>
      <c r="M3" s="14" t="s">
        <v>379</v>
      </c>
      <c r="N3" s="14" t="s">
        <v>380</v>
      </c>
      <c r="O3" s="14" t="s">
        <v>381</v>
      </c>
      <c r="P3" s="14" t="s">
        <v>382</v>
      </c>
      <c r="Q3" s="14" t="s">
        <v>383</v>
      </c>
      <c r="R3" s="14" t="s">
        <v>399</v>
      </c>
      <c r="S3" s="14" t="s">
        <v>384</v>
      </c>
      <c r="T3" s="15" t="s">
        <v>385</v>
      </c>
      <c r="U3" s="15" t="s">
        <v>386</v>
      </c>
      <c r="V3" s="15" t="s">
        <v>387</v>
      </c>
      <c r="W3" s="15" t="s">
        <v>388</v>
      </c>
      <c r="X3" s="15" t="s">
        <v>389</v>
      </c>
      <c r="Y3" s="15" t="s">
        <v>390</v>
      </c>
      <c r="Z3" s="15" t="s">
        <v>391</v>
      </c>
      <c r="AA3" s="15" t="s">
        <v>392</v>
      </c>
      <c r="AB3" s="15" t="s">
        <v>393</v>
      </c>
      <c r="AC3" s="14" t="s">
        <v>394</v>
      </c>
      <c r="AD3" s="15" t="s">
        <v>395</v>
      </c>
      <c r="AE3" s="15" t="s">
        <v>396</v>
      </c>
      <c r="AF3" s="15" t="s">
        <v>397</v>
      </c>
      <c r="AG3" s="15" t="s">
        <v>398</v>
      </c>
      <c r="AH3" s="14" t="s">
        <v>401</v>
      </c>
      <c r="AI3" s="14" t="s">
        <v>407</v>
      </c>
      <c r="AJ3" s="16" t="s">
        <v>408</v>
      </c>
    </row>
    <row r="4" spans="2:37" ht="80.099999999999994" customHeight="1" x14ac:dyDescent="0.25">
      <c r="B4" s="9"/>
      <c r="C4" s="3"/>
      <c r="D4" s="3"/>
      <c r="E4" s="3"/>
      <c r="F4" s="3"/>
      <c r="G4" s="3"/>
      <c r="H4" s="3"/>
      <c r="I4" s="3"/>
      <c r="J4" s="3"/>
      <c r="K4" s="3"/>
      <c r="L4" s="3"/>
      <c r="M4" s="3"/>
      <c r="N4" s="25" t="s">
        <v>13</v>
      </c>
      <c r="O4" s="3"/>
      <c r="P4" s="3"/>
      <c r="Q4" s="3"/>
      <c r="R4" s="3"/>
      <c r="S4" s="5" t="s">
        <v>364</v>
      </c>
      <c r="T4" s="3">
        <v>36</v>
      </c>
      <c r="U4" s="3">
        <v>875</v>
      </c>
      <c r="V4" s="3">
        <v>12</v>
      </c>
      <c r="W4" s="6">
        <v>150</v>
      </c>
      <c r="X4" s="12">
        <v>0</v>
      </c>
      <c r="Y4" s="3">
        <v>30</v>
      </c>
      <c r="Z4" s="3">
        <v>35</v>
      </c>
      <c r="AA4" s="3">
        <v>600</v>
      </c>
      <c r="AB4" s="3" t="s">
        <v>29</v>
      </c>
      <c r="AC4" s="7" t="s">
        <v>339</v>
      </c>
      <c r="AD4" s="3">
        <v>0</v>
      </c>
      <c r="AE4" s="3">
        <v>4</v>
      </c>
      <c r="AF4" s="3"/>
      <c r="AG4" s="3"/>
      <c r="AH4" s="8" t="s">
        <v>340</v>
      </c>
      <c r="AI4" s="17"/>
      <c r="AJ4" s="3"/>
    </row>
    <row r="5" spans="2:37" ht="80.099999999999994" customHeight="1" x14ac:dyDescent="0.25">
      <c r="B5" s="9"/>
      <c r="C5" s="3"/>
      <c r="D5" s="3"/>
      <c r="E5" s="3"/>
      <c r="F5" s="3"/>
      <c r="G5" s="3"/>
      <c r="H5" s="3"/>
      <c r="I5" s="3"/>
      <c r="J5" s="3"/>
      <c r="K5" s="3"/>
      <c r="L5" s="3"/>
      <c r="M5" s="3"/>
      <c r="N5" s="3"/>
      <c r="O5" s="3"/>
      <c r="P5" s="23" t="s">
        <v>13</v>
      </c>
      <c r="Q5" s="3"/>
      <c r="R5" s="3"/>
      <c r="S5" s="5" t="s">
        <v>362</v>
      </c>
      <c r="T5" s="3">
        <v>35</v>
      </c>
      <c r="U5" s="3">
        <v>900</v>
      </c>
      <c r="V5" s="3">
        <v>15</v>
      </c>
      <c r="W5" s="6">
        <v>140</v>
      </c>
      <c r="X5" s="12">
        <v>0</v>
      </c>
      <c r="Y5" s="3">
        <v>30</v>
      </c>
      <c r="Z5" s="3">
        <v>30</v>
      </c>
      <c r="AA5" s="3">
        <v>600</v>
      </c>
      <c r="AB5" s="3" t="s">
        <v>29</v>
      </c>
      <c r="AC5" s="7" t="s">
        <v>339</v>
      </c>
      <c r="AD5" s="3">
        <v>0</v>
      </c>
      <c r="AE5" s="3">
        <v>4</v>
      </c>
      <c r="AF5" s="3"/>
      <c r="AG5" s="3"/>
      <c r="AH5" s="8" t="s">
        <v>340</v>
      </c>
      <c r="AI5" s="17"/>
      <c r="AJ5" s="3"/>
    </row>
    <row r="6" spans="2:37" ht="80.099999999999994" customHeight="1" x14ac:dyDescent="0.25">
      <c r="B6" s="9"/>
      <c r="C6" s="3"/>
      <c r="D6" s="3"/>
      <c r="E6" s="3"/>
      <c r="F6" s="3"/>
      <c r="G6" s="3"/>
      <c r="H6" s="3"/>
      <c r="I6" s="3"/>
      <c r="J6" s="3"/>
      <c r="K6" s="27" t="s">
        <v>13</v>
      </c>
      <c r="L6" s="3"/>
      <c r="M6" s="3"/>
      <c r="N6" s="3"/>
      <c r="O6" s="3"/>
      <c r="P6" s="3"/>
      <c r="Q6" s="3"/>
      <c r="R6" s="3"/>
      <c r="S6" s="5" t="s">
        <v>363</v>
      </c>
      <c r="T6" s="3">
        <v>35</v>
      </c>
      <c r="U6" s="3">
        <v>850</v>
      </c>
      <c r="V6" s="3">
        <v>15</v>
      </c>
      <c r="W6" s="6">
        <v>140</v>
      </c>
      <c r="X6" s="12">
        <v>0</v>
      </c>
      <c r="Y6" s="3">
        <v>30</v>
      </c>
      <c r="Z6" s="3">
        <v>20</v>
      </c>
      <c r="AA6" s="3">
        <v>600</v>
      </c>
      <c r="AB6" s="3" t="s">
        <v>29</v>
      </c>
      <c r="AC6" s="7" t="s">
        <v>339</v>
      </c>
      <c r="AD6" s="3">
        <v>0</v>
      </c>
      <c r="AE6" s="3">
        <v>4</v>
      </c>
      <c r="AF6" s="3"/>
      <c r="AG6" s="3"/>
      <c r="AH6" s="8" t="s">
        <v>340</v>
      </c>
      <c r="AI6" s="17"/>
      <c r="AJ6" s="3"/>
    </row>
    <row r="7" spans="2:37" ht="80.099999999999994" customHeight="1" x14ac:dyDescent="0.25">
      <c r="B7" s="9"/>
      <c r="C7" s="3"/>
      <c r="D7" s="3"/>
      <c r="E7" s="11" t="s">
        <v>13</v>
      </c>
      <c r="F7" s="3"/>
      <c r="G7" s="3"/>
      <c r="H7" s="3"/>
      <c r="I7" s="3"/>
      <c r="J7" s="3"/>
      <c r="K7" s="3"/>
      <c r="L7" s="3"/>
      <c r="M7" s="3"/>
      <c r="N7" s="3"/>
      <c r="O7" s="3"/>
      <c r="P7" s="3"/>
      <c r="Q7" s="3"/>
      <c r="R7" s="3"/>
      <c r="S7" s="5" t="s">
        <v>361</v>
      </c>
      <c r="T7" s="3">
        <v>30</v>
      </c>
      <c r="U7" s="3">
        <v>850</v>
      </c>
      <c r="V7" s="3">
        <v>7</v>
      </c>
      <c r="W7" s="6">
        <v>160</v>
      </c>
      <c r="X7" s="12">
        <v>0</v>
      </c>
      <c r="Y7" s="3">
        <v>30</v>
      </c>
      <c r="Z7" s="3">
        <v>30</v>
      </c>
      <c r="AA7" s="3">
        <v>600</v>
      </c>
      <c r="AB7" s="3" t="s">
        <v>29</v>
      </c>
      <c r="AC7" s="7" t="s">
        <v>339</v>
      </c>
      <c r="AD7" s="3">
        <v>0</v>
      </c>
      <c r="AE7" s="3">
        <v>4</v>
      </c>
      <c r="AF7" s="3"/>
      <c r="AG7" s="3"/>
      <c r="AH7" s="8" t="s">
        <v>340</v>
      </c>
      <c r="AI7" s="17"/>
      <c r="AJ7" s="3"/>
    </row>
    <row r="8" spans="2:37" ht="80.099999999999994" customHeight="1" x14ac:dyDescent="0.25">
      <c r="B8" s="9"/>
      <c r="C8" s="3"/>
      <c r="D8" s="3"/>
      <c r="E8" s="3"/>
      <c r="F8" s="3"/>
      <c r="G8" s="3"/>
      <c r="H8" s="3"/>
      <c r="I8" s="3"/>
      <c r="J8" s="3"/>
      <c r="K8" s="3"/>
      <c r="L8" s="3"/>
      <c r="M8" s="3"/>
      <c r="N8" s="3"/>
      <c r="O8" s="3"/>
      <c r="P8" s="3"/>
      <c r="Q8" s="3"/>
      <c r="R8" s="21" t="s">
        <v>13</v>
      </c>
      <c r="S8" s="5" t="s">
        <v>360</v>
      </c>
      <c r="T8" s="3">
        <v>27</v>
      </c>
      <c r="U8" s="3">
        <v>800</v>
      </c>
      <c r="V8" s="3">
        <v>11</v>
      </c>
      <c r="W8" s="6">
        <v>145</v>
      </c>
      <c r="X8" s="12">
        <v>0</v>
      </c>
      <c r="Y8" s="3">
        <v>35</v>
      </c>
      <c r="Z8" s="3">
        <v>30</v>
      </c>
      <c r="AA8" s="3">
        <v>600</v>
      </c>
      <c r="AB8" s="3" t="s">
        <v>29</v>
      </c>
      <c r="AC8" s="7" t="s">
        <v>339</v>
      </c>
      <c r="AD8" s="3">
        <v>0</v>
      </c>
      <c r="AE8" s="3">
        <v>4</v>
      </c>
      <c r="AF8" s="3"/>
      <c r="AG8" s="3"/>
      <c r="AH8" s="8" t="s">
        <v>340</v>
      </c>
      <c r="AI8" s="17"/>
      <c r="AJ8" s="3"/>
    </row>
    <row r="9" spans="2:37" ht="80.099999999999994" customHeight="1" x14ac:dyDescent="0.25">
      <c r="B9" s="9"/>
      <c r="C9" s="3"/>
      <c r="D9" s="3"/>
      <c r="E9" s="3"/>
      <c r="F9" s="3"/>
      <c r="G9" s="3"/>
      <c r="H9" s="3"/>
      <c r="I9" s="30" t="s">
        <v>13</v>
      </c>
      <c r="J9" s="3"/>
      <c r="K9" s="3"/>
      <c r="L9" s="3"/>
      <c r="M9" s="3"/>
      <c r="N9" s="3"/>
      <c r="O9" s="3"/>
      <c r="P9" s="3"/>
      <c r="Q9" s="3"/>
      <c r="R9" s="3"/>
      <c r="S9" s="5" t="s">
        <v>359</v>
      </c>
      <c r="T9" s="3">
        <v>26</v>
      </c>
      <c r="U9" s="3">
        <v>750</v>
      </c>
      <c r="V9" s="3">
        <v>18</v>
      </c>
      <c r="W9" s="12">
        <v>80</v>
      </c>
      <c r="X9" s="12">
        <v>12</v>
      </c>
      <c r="Y9" s="3">
        <v>30</v>
      </c>
      <c r="Z9" s="3">
        <v>30</v>
      </c>
      <c r="AA9" s="3">
        <v>600</v>
      </c>
      <c r="AB9" s="3" t="s">
        <v>29</v>
      </c>
      <c r="AC9" s="7" t="s">
        <v>339</v>
      </c>
      <c r="AD9" s="3">
        <v>0</v>
      </c>
      <c r="AE9" s="3">
        <v>4</v>
      </c>
      <c r="AF9" s="3"/>
      <c r="AG9" s="3"/>
      <c r="AH9" s="8" t="s">
        <v>340</v>
      </c>
      <c r="AI9" s="17"/>
      <c r="AJ9" s="3"/>
    </row>
    <row r="10" spans="2:37" ht="80.099999999999994" customHeight="1" x14ac:dyDescent="0.25">
      <c r="B10" s="9"/>
      <c r="C10" s="3"/>
      <c r="D10" s="10" t="s">
        <v>13</v>
      </c>
      <c r="E10" s="3"/>
      <c r="F10" s="3"/>
      <c r="G10" s="3"/>
      <c r="H10" s="3"/>
      <c r="I10" s="3"/>
      <c r="J10" s="3"/>
      <c r="K10" s="3"/>
      <c r="L10" s="3"/>
      <c r="M10" s="3"/>
      <c r="N10" s="3"/>
      <c r="O10" s="3"/>
      <c r="P10" s="3"/>
      <c r="Q10" s="3"/>
      <c r="R10" s="3"/>
      <c r="S10" s="5" t="s">
        <v>358</v>
      </c>
      <c r="T10" s="3">
        <v>26</v>
      </c>
      <c r="U10" s="3">
        <v>750</v>
      </c>
      <c r="V10" s="3">
        <v>13</v>
      </c>
      <c r="W10" s="6">
        <v>130</v>
      </c>
      <c r="X10" s="12">
        <v>0</v>
      </c>
      <c r="Y10" s="3">
        <v>30</v>
      </c>
      <c r="Z10" s="3">
        <v>30</v>
      </c>
      <c r="AA10" s="3">
        <v>600</v>
      </c>
      <c r="AB10" s="3" t="s">
        <v>29</v>
      </c>
      <c r="AC10" s="7" t="s">
        <v>339</v>
      </c>
      <c r="AD10" s="3">
        <v>0</v>
      </c>
      <c r="AE10" s="3">
        <v>4</v>
      </c>
      <c r="AF10" s="3"/>
      <c r="AG10" s="3"/>
      <c r="AH10" s="8" t="s">
        <v>340</v>
      </c>
      <c r="AI10" s="17"/>
      <c r="AJ10" s="3"/>
    </row>
    <row r="11" spans="2:37" ht="80.099999999999994" customHeight="1" x14ac:dyDescent="0.25">
      <c r="B11" s="9"/>
      <c r="C11" s="3"/>
      <c r="D11" s="3"/>
      <c r="E11" s="3"/>
      <c r="F11" s="3"/>
      <c r="G11" s="3"/>
      <c r="H11" s="3"/>
      <c r="I11" s="3"/>
      <c r="J11" s="3"/>
      <c r="K11" s="3"/>
      <c r="L11" s="3"/>
      <c r="M11" s="26" t="s">
        <v>13</v>
      </c>
      <c r="N11" s="3"/>
      <c r="O11" s="3"/>
      <c r="P11" s="3"/>
      <c r="Q11" s="3"/>
      <c r="R11" s="3"/>
      <c r="S11" s="5" t="s">
        <v>356</v>
      </c>
      <c r="T11" s="3">
        <v>25</v>
      </c>
      <c r="U11" s="3">
        <v>820</v>
      </c>
      <c r="V11" s="3">
        <v>12</v>
      </c>
      <c r="W11" s="12">
        <v>80</v>
      </c>
      <c r="X11" s="12">
        <v>8</v>
      </c>
      <c r="Y11" s="3">
        <v>35</v>
      </c>
      <c r="Z11" s="3">
        <v>30</v>
      </c>
      <c r="AA11" s="3">
        <v>600</v>
      </c>
      <c r="AB11" s="3" t="s">
        <v>29</v>
      </c>
      <c r="AC11" s="7" t="s">
        <v>339</v>
      </c>
      <c r="AD11" s="3">
        <v>0</v>
      </c>
      <c r="AE11" s="3">
        <v>4</v>
      </c>
      <c r="AF11" s="3"/>
      <c r="AG11" s="3"/>
      <c r="AH11" s="8" t="s">
        <v>340</v>
      </c>
      <c r="AI11" s="17"/>
      <c r="AJ11" s="3"/>
    </row>
    <row r="12" spans="2:37" ht="80.099999999999994" customHeight="1" x14ac:dyDescent="0.25">
      <c r="B12" s="9"/>
      <c r="C12" s="3"/>
      <c r="D12" s="3"/>
      <c r="E12" s="3"/>
      <c r="F12" s="3"/>
      <c r="G12" s="3"/>
      <c r="H12" s="3"/>
      <c r="I12" s="3"/>
      <c r="J12" s="28" t="s">
        <v>13</v>
      </c>
      <c r="K12" s="3"/>
      <c r="L12" s="3"/>
      <c r="M12" s="3"/>
      <c r="N12" s="3"/>
      <c r="O12" s="3"/>
      <c r="P12" s="3"/>
      <c r="Q12" s="3"/>
      <c r="R12" s="3"/>
      <c r="S12" s="5" t="s">
        <v>357</v>
      </c>
      <c r="T12" s="3">
        <v>25</v>
      </c>
      <c r="U12" s="3">
        <v>800</v>
      </c>
      <c r="V12" s="3">
        <v>15</v>
      </c>
      <c r="W12" s="6">
        <v>160</v>
      </c>
      <c r="X12" s="12">
        <v>0</v>
      </c>
      <c r="Y12" s="3">
        <v>30</v>
      </c>
      <c r="Z12" s="3">
        <v>30</v>
      </c>
      <c r="AA12" s="3">
        <v>600</v>
      </c>
      <c r="AB12" s="3" t="s">
        <v>29</v>
      </c>
      <c r="AC12" s="7" t="s">
        <v>339</v>
      </c>
      <c r="AD12" s="3">
        <v>0</v>
      </c>
      <c r="AE12" s="3">
        <v>4</v>
      </c>
      <c r="AF12" s="3"/>
      <c r="AG12" s="3"/>
      <c r="AH12" s="8" t="s">
        <v>340</v>
      </c>
      <c r="AI12" s="17"/>
      <c r="AJ12" s="3"/>
    </row>
    <row r="13" spans="2:37" ht="80.099999999999994" customHeight="1" x14ac:dyDescent="0.25">
      <c r="B13" s="9"/>
      <c r="C13" s="3"/>
      <c r="D13" s="3"/>
      <c r="E13" s="3"/>
      <c r="F13" s="3"/>
      <c r="G13" s="3"/>
      <c r="H13" s="3"/>
      <c r="I13" s="3"/>
      <c r="J13" s="3"/>
      <c r="K13" s="3"/>
      <c r="L13" s="3"/>
      <c r="M13" s="3"/>
      <c r="N13" s="3"/>
      <c r="O13" s="24" t="s">
        <v>13</v>
      </c>
      <c r="P13" s="3"/>
      <c r="Q13" s="3"/>
      <c r="R13" s="3"/>
      <c r="S13" s="5" t="s">
        <v>353</v>
      </c>
      <c r="T13" s="3">
        <v>22</v>
      </c>
      <c r="U13" s="3">
        <v>800</v>
      </c>
      <c r="V13" s="3">
        <v>18</v>
      </c>
      <c r="W13" s="12">
        <v>90</v>
      </c>
      <c r="X13" s="12">
        <v>14</v>
      </c>
      <c r="Y13" s="3">
        <v>35</v>
      </c>
      <c r="Z13" s="3">
        <v>30</v>
      </c>
      <c r="AA13" s="3">
        <v>600</v>
      </c>
      <c r="AB13" s="3" t="s">
        <v>29</v>
      </c>
      <c r="AC13" s="7" t="s">
        <v>339</v>
      </c>
      <c r="AD13" s="3">
        <v>0</v>
      </c>
      <c r="AE13" s="3">
        <v>4</v>
      </c>
      <c r="AF13" s="3"/>
      <c r="AG13" s="3"/>
      <c r="AH13" s="8" t="s">
        <v>340</v>
      </c>
      <c r="AI13" s="17"/>
      <c r="AJ13" s="3"/>
    </row>
    <row r="14" spans="2:37" ht="80.099999999999994" customHeight="1" x14ac:dyDescent="0.25">
      <c r="B14" s="9"/>
      <c r="C14" s="3"/>
      <c r="D14" s="3"/>
      <c r="E14" s="3"/>
      <c r="F14" s="3"/>
      <c r="G14" s="3"/>
      <c r="H14" s="3"/>
      <c r="I14" s="3"/>
      <c r="J14" s="3"/>
      <c r="K14" s="3"/>
      <c r="L14" s="3"/>
      <c r="M14" s="3"/>
      <c r="N14" s="25" t="s">
        <v>13</v>
      </c>
      <c r="O14" s="3"/>
      <c r="P14" s="3"/>
      <c r="Q14" s="3"/>
      <c r="R14" s="3"/>
      <c r="S14" s="5" t="s">
        <v>354</v>
      </c>
      <c r="T14" s="3">
        <v>22</v>
      </c>
      <c r="U14" s="3">
        <v>250</v>
      </c>
      <c r="V14" s="3">
        <v>7</v>
      </c>
      <c r="W14" s="6">
        <v>40</v>
      </c>
      <c r="X14" s="12">
        <v>0</v>
      </c>
      <c r="Y14" s="3">
        <v>15</v>
      </c>
      <c r="Z14" s="3">
        <v>15</v>
      </c>
      <c r="AA14" s="3">
        <v>90</v>
      </c>
      <c r="AB14" s="3" t="s">
        <v>29</v>
      </c>
      <c r="AC14" s="7" t="s">
        <v>355</v>
      </c>
      <c r="AD14" s="3">
        <v>7</v>
      </c>
      <c r="AE14" s="3">
        <v>4</v>
      </c>
      <c r="AF14" s="3"/>
      <c r="AG14" s="3"/>
      <c r="AH14" s="8" t="s">
        <v>47</v>
      </c>
      <c r="AI14" s="17"/>
      <c r="AJ14" s="3"/>
    </row>
    <row r="15" spans="2:37" ht="80.099999999999994" customHeight="1" x14ac:dyDescent="0.25">
      <c r="B15" s="9"/>
      <c r="C15" s="3"/>
      <c r="D15" s="3"/>
      <c r="E15" s="3"/>
      <c r="F15" s="3"/>
      <c r="G15" s="3"/>
      <c r="H15" s="3"/>
      <c r="I15" s="3"/>
      <c r="J15" s="3"/>
      <c r="K15" s="3"/>
      <c r="L15" s="3"/>
      <c r="M15" s="3"/>
      <c r="N15" s="3"/>
      <c r="O15" s="3"/>
      <c r="P15" s="3"/>
      <c r="Q15" s="22" t="s">
        <v>13</v>
      </c>
      <c r="R15" s="3"/>
      <c r="S15" s="5" t="s">
        <v>352</v>
      </c>
      <c r="T15" s="3">
        <v>21</v>
      </c>
      <c r="U15" s="3">
        <v>750</v>
      </c>
      <c r="V15" s="3">
        <v>14</v>
      </c>
      <c r="W15" s="12">
        <v>90</v>
      </c>
      <c r="X15" s="12">
        <v>8</v>
      </c>
      <c r="Y15" s="3">
        <v>25</v>
      </c>
      <c r="Z15" s="3">
        <v>30</v>
      </c>
      <c r="AA15" s="3">
        <v>600</v>
      </c>
      <c r="AB15" s="3" t="s">
        <v>29</v>
      </c>
      <c r="AC15" s="7" t="s">
        <v>339</v>
      </c>
      <c r="AD15" s="3">
        <v>0</v>
      </c>
      <c r="AE15" s="3">
        <v>4</v>
      </c>
      <c r="AF15" s="3"/>
      <c r="AG15" s="3"/>
      <c r="AH15" s="8" t="s">
        <v>340</v>
      </c>
      <c r="AI15" s="17"/>
      <c r="AJ15" s="3"/>
    </row>
    <row r="16" spans="2:37" ht="80.099999999999994" customHeight="1" x14ac:dyDescent="0.25">
      <c r="B16" s="9"/>
      <c r="C16" s="3"/>
      <c r="D16" s="3"/>
      <c r="E16" s="3"/>
      <c r="F16" s="3"/>
      <c r="G16" s="3"/>
      <c r="H16" s="3"/>
      <c r="I16" s="3"/>
      <c r="J16" s="3"/>
      <c r="K16" s="3"/>
      <c r="L16" s="20" t="s">
        <v>13</v>
      </c>
      <c r="M16" s="3"/>
      <c r="N16" s="3"/>
      <c r="O16" s="3"/>
      <c r="P16" s="3"/>
      <c r="Q16" s="3"/>
      <c r="R16" s="3"/>
      <c r="S16" s="5" t="s">
        <v>345</v>
      </c>
      <c r="T16" s="3">
        <v>20</v>
      </c>
      <c r="U16" s="3">
        <v>800</v>
      </c>
      <c r="V16" s="3">
        <v>13</v>
      </c>
      <c r="W16" s="12">
        <v>90</v>
      </c>
      <c r="X16" s="12">
        <v>8</v>
      </c>
      <c r="Y16" s="3">
        <v>30</v>
      </c>
      <c r="Z16" s="3">
        <v>30</v>
      </c>
      <c r="AA16" s="3">
        <v>600</v>
      </c>
      <c r="AB16" s="3" t="s">
        <v>29</v>
      </c>
      <c r="AC16" s="7" t="s">
        <v>339</v>
      </c>
      <c r="AD16" s="3">
        <v>0</v>
      </c>
      <c r="AE16" s="3">
        <v>4</v>
      </c>
      <c r="AF16" s="3"/>
      <c r="AG16" s="3"/>
      <c r="AH16" s="8" t="s">
        <v>340</v>
      </c>
      <c r="AI16" s="17"/>
      <c r="AJ16" s="3"/>
    </row>
    <row r="17" spans="2:36" ht="80.099999999999994" customHeight="1" x14ac:dyDescent="0.25">
      <c r="B17" s="9"/>
      <c r="C17" s="3"/>
      <c r="D17" s="3"/>
      <c r="E17" s="3"/>
      <c r="F17" s="3"/>
      <c r="G17" s="35" t="s">
        <v>13</v>
      </c>
      <c r="H17" s="3"/>
      <c r="I17" s="3"/>
      <c r="J17" s="3"/>
      <c r="K17" s="3"/>
      <c r="L17" s="3"/>
      <c r="M17" s="3"/>
      <c r="N17" s="3"/>
      <c r="O17" s="3"/>
      <c r="P17" s="3"/>
      <c r="Q17" s="3"/>
      <c r="R17" s="3"/>
      <c r="S17" s="5" t="s">
        <v>341</v>
      </c>
      <c r="T17" s="3">
        <v>20</v>
      </c>
      <c r="U17" s="3">
        <v>800</v>
      </c>
      <c r="V17" s="3">
        <v>10</v>
      </c>
      <c r="W17" s="12">
        <v>90</v>
      </c>
      <c r="X17" s="12">
        <v>8</v>
      </c>
      <c r="Y17" s="3">
        <v>30</v>
      </c>
      <c r="Z17" s="3">
        <v>30</v>
      </c>
      <c r="AA17" s="3">
        <v>600</v>
      </c>
      <c r="AB17" s="3" t="s">
        <v>29</v>
      </c>
      <c r="AC17" s="7" t="s">
        <v>339</v>
      </c>
      <c r="AD17" s="3">
        <v>0</v>
      </c>
      <c r="AE17" s="3">
        <v>4</v>
      </c>
      <c r="AF17" s="3"/>
      <c r="AG17" s="3"/>
      <c r="AH17" s="8" t="s">
        <v>340</v>
      </c>
      <c r="AI17" s="17"/>
      <c r="AJ17" s="3"/>
    </row>
    <row r="18" spans="2:36" ht="80.099999999999994" customHeight="1" x14ac:dyDescent="0.25">
      <c r="B18" s="9"/>
      <c r="C18" s="3"/>
      <c r="D18" s="3"/>
      <c r="E18" s="3"/>
      <c r="F18" s="22" t="s">
        <v>13</v>
      </c>
      <c r="G18" s="3"/>
      <c r="H18" s="3"/>
      <c r="I18" s="3"/>
      <c r="J18" s="3"/>
      <c r="K18" s="3"/>
      <c r="L18" s="3"/>
      <c r="M18" s="3"/>
      <c r="N18" s="3"/>
      <c r="O18" s="3"/>
      <c r="P18" s="3"/>
      <c r="Q18" s="3"/>
      <c r="R18" s="3"/>
      <c r="S18" s="5" t="s">
        <v>338</v>
      </c>
      <c r="T18" s="3">
        <v>20</v>
      </c>
      <c r="U18" s="3">
        <v>720</v>
      </c>
      <c r="V18" s="3">
        <v>16</v>
      </c>
      <c r="W18" s="12">
        <v>75</v>
      </c>
      <c r="X18" s="12">
        <v>8</v>
      </c>
      <c r="Y18" s="3">
        <v>25</v>
      </c>
      <c r="Z18" s="3">
        <v>30</v>
      </c>
      <c r="AA18" s="3">
        <v>600</v>
      </c>
      <c r="AB18" s="3" t="s">
        <v>29</v>
      </c>
      <c r="AC18" s="7" t="s">
        <v>339</v>
      </c>
      <c r="AD18" s="3">
        <v>0</v>
      </c>
      <c r="AE18" s="3">
        <v>4</v>
      </c>
      <c r="AF18" s="3"/>
      <c r="AG18" s="3"/>
      <c r="AH18" s="8" t="s">
        <v>340</v>
      </c>
      <c r="AI18" s="17"/>
      <c r="AJ18" s="3"/>
    </row>
    <row r="19" spans="2:36" ht="80.099999999999994" customHeight="1" x14ac:dyDescent="0.25">
      <c r="B19" s="9"/>
      <c r="C19" s="3"/>
      <c r="D19" s="3"/>
      <c r="E19" s="3"/>
      <c r="F19" s="3"/>
      <c r="G19" s="3"/>
      <c r="H19" s="32" t="s">
        <v>13</v>
      </c>
      <c r="I19" s="3"/>
      <c r="J19" s="3"/>
      <c r="K19" s="3"/>
      <c r="L19" s="3"/>
      <c r="M19" s="3"/>
      <c r="N19" s="3"/>
      <c r="O19" s="3"/>
      <c r="P19" s="3"/>
      <c r="Q19" s="3"/>
      <c r="R19" s="3"/>
      <c r="S19" s="5" t="s">
        <v>351</v>
      </c>
      <c r="T19" s="3">
        <v>20</v>
      </c>
      <c r="U19" s="3">
        <v>700</v>
      </c>
      <c r="V19" s="3">
        <v>16</v>
      </c>
      <c r="W19" s="12">
        <v>90</v>
      </c>
      <c r="X19" s="12">
        <v>16</v>
      </c>
      <c r="Y19" s="3">
        <v>25</v>
      </c>
      <c r="Z19" s="3">
        <v>30</v>
      </c>
      <c r="AA19" s="3">
        <v>600</v>
      </c>
      <c r="AB19" s="3" t="s">
        <v>29</v>
      </c>
      <c r="AC19" s="7" t="s">
        <v>339</v>
      </c>
      <c r="AD19" s="3">
        <v>0</v>
      </c>
      <c r="AE19" s="3">
        <v>4</v>
      </c>
      <c r="AF19" s="3"/>
      <c r="AG19" s="3"/>
      <c r="AH19" s="8" t="s">
        <v>340</v>
      </c>
      <c r="AI19" s="17"/>
      <c r="AJ19" s="3"/>
    </row>
    <row r="20" spans="2:36" ht="80.099999999999994" customHeight="1" x14ac:dyDescent="0.25">
      <c r="B20" s="9"/>
      <c r="C20" s="4" t="s">
        <v>13</v>
      </c>
      <c r="D20" s="3"/>
      <c r="E20" s="3"/>
      <c r="F20" s="3"/>
      <c r="G20" s="3"/>
      <c r="H20" s="3"/>
      <c r="I20" s="3"/>
      <c r="J20" s="3"/>
      <c r="K20" s="3"/>
      <c r="L20" s="3"/>
      <c r="M20" s="3"/>
      <c r="N20" s="3"/>
      <c r="O20" s="3"/>
      <c r="P20" s="3"/>
      <c r="Q20" s="3"/>
      <c r="R20" s="3"/>
      <c r="S20" s="5" t="s">
        <v>350</v>
      </c>
      <c r="T20" s="3">
        <v>20</v>
      </c>
      <c r="U20" s="3">
        <v>700</v>
      </c>
      <c r="V20" s="3">
        <v>13</v>
      </c>
      <c r="W20" s="12">
        <v>90</v>
      </c>
      <c r="X20" s="12">
        <v>8</v>
      </c>
      <c r="Y20" s="3">
        <v>30</v>
      </c>
      <c r="Z20" s="3">
        <v>30</v>
      </c>
      <c r="AA20" s="3">
        <v>600</v>
      </c>
      <c r="AB20" s="3" t="s">
        <v>29</v>
      </c>
      <c r="AC20" s="7" t="s">
        <v>339</v>
      </c>
      <c r="AD20" s="3">
        <v>0</v>
      </c>
      <c r="AE20" s="3">
        <v>4</v>
      </c>
      <c r="AF20" s="3"/>
      <c r="AG20" s="3"/>
      <c r="AH20" s="8" t="s">
        <v>340</v>
      </c>
      <c r="AI20" s="17"/>
      <c r="AJ20" s="3"/>
    </row>
    <row r="21" spans="2:36" ht="80.099999999999994" customHeight="1" x14ac:dyDescent="0.25">
      <c r="B21" s="9"/>
      <c r="C21" s="3"/>
      <c r="D21" s="10" t="s">
        <v>13</v>
      </c>
      <c r="E21" s="11" t="s">
        <v>13</v>
      </c>
      <c r="F21" s="3"/>
      <c r="G21" s="35" t="s">
        <v>13</v>
      </c>
      <c r="H21" s="3"/>
      <c r="I21" s="3"/>
      <c r="J21" s="3"/>
      <c r="K21" s="27" t="s">
        <v>13</v>
      </c>
      <c r="L21" s="3"/>
      <c r="M21" s="26" t="s">
        <v>13</v>
      </c>
      <c r="N21" s="3"/>
      <c r="O21" s="24" t="s">
        <v>13</v>
      </c>
      <c r="P21" s="23" t="s">
        <v>13</v>
      </c>
      <c r="Q21" s="3"/>
      <c r="R21" s="3"/>
      <c r="S21" s="5" t="s">
        <v>333</v>
      </c>
      <c r="T21" s="3">
        <v>20</v>
      </c>
      <c r="U21" s="3">
        <v>400</v>
      </c>
      <c r="V21" s="3">
        <v>15</v>
      </c>
      <c r="W21" s="12">
        <v>50</v>
      </c>
      <c r="X21" s="12">
        <v>2</v>
      </c>
      <c r="Y21" s="3">
        <v>15</v>
      </c>
      <c r="Z21" s="3">
        <v>20</v>
      </c>
      <c r="AA21" s="3">
        <v>400</v>
      </c>
      <c r="AB21" s="3" t="s">
        <v>29</v>
      </c>
      <c r="AC21" s="7" t="s">
        <v>334</v>
      </c>
      <c r="AD21" s="3">
        <v>26</v>
      </c>
      <c r="AE21" s="3">
        <v>4</v>
      </c>
      <c r="AF21" s="3"/>
      <c r="AG21" s="3"/>
      <c r="AH21" s="8" t="s">
        <v>335</v>
      </c>
      <c r="AI21" s="17"/>
      <c r="AJ21" s="3"/>
    </row>
    <row r="22" spans="2:36" ht="80.099999999999994" customHeight="1" x14ac:dyDescent="0.25">
      <c r="B22" s="9"/>
      <c r="C22" s="4" t="s">
        <v>13</v>
      </c>
      <c r="D22" s="3"/>
      <c r="E22" s="3"/>
      <c r="F22" s="3"/>
      <c r="G22" s="3"/>
      <c r="H22" s="32" t="s">
        <v>13</v>
      </c>
      <c r="I22" s="30" t="s">
        <v>13</v>
      </c>
      <c r="J22" s="3"/>
      <c r="K22" s="3"/>
      <c r="L22" s="3"/>
      <c r="M22" s="26" t="s">
        <v>13</v>
      </c>
      <c r="N22" s="25" t="s">
        <v>13</v>
      </c>
      <c r="O22" s="24" t="s">
        <v>13</v>
      </c>
      <c r="P22" s="3"/>
      <c r="Q22" s="3"/>
      <c r="R22" s="3"/>
      <c r="S22" s="5" t="s">
        <v>348</v>
      </c>
      <c r="T22" s="3">
        <v>20</v>
      </c>
      <c r="U22" s="3">
        <v>400</v>
      </c>
      <c r="V22" s="3">
        <v>14</v>
      </c>
      <c r="W22" s="12">
        <v>50</v>
      </c>
      <c r="X22" s="12">
        <v>2</v>
      </c>
      <c r="Y22" s="3">
        <v>15</v>
      </c>
      <c r="Z22" s="3">
        <v>20</v>
      </c>
      <c r="AA22" s="3">
        <v>400</v>
      </c>
      <c r="AB22" s="3" t="s">
        <v>29</v>
      </c>
      <c r="AC22" s="7" t="s">
        <v>334</v>
      </c>
      <c r="AD22" s="3">
        <v>24</v>
      </c>
      <c r="AE22" s="3">
        <v>4</v>
      </c>
      <c r="AF22" s="3"/>
      <c r="AG22" s="3"/>
      <c r="AH22" s="8" t="s">
        <v>349</v>
      </c>
      <c r="AI22" s="17"/>
      <c r="AJ22" s="3"/>
    </row>
    <row r="23" spans="2:36" ht="80.099999999999994" customHeight="1" x14ac:dyDescent="0.25">
      <c r="B23" s="9"/>
      <c r="C23" s="3"/>
      <c r="D23" s="3"/>
      <c r="E23" s="3"/>
      <c r="F23" s="22" t="s">
        <v>13</v>
      </c>
      <c r="G23" s="3"/>
      <c r="H23" s="3"/>
      <c r="I23" s="3"/>
      <c r="J23" s="3"/>
      <c r="K23" s="3"/>
      <c r="L23" s="3"/>
      <c r="M23" s="3"/>
      <c r="N23" s="25" t="s">
        <v>13</v>
      </c>
      <c r="O23" s="3"/>
      <c r="P23" s="23" t="s">
        <v>13</v>
      </c>
      <c r="Q23" s="22" t="s">
        <v>13</v>
      </c>
      <c r="R23" s="3"/>
      <c r="S23" s="5" t="s">
        <v>330</v>
      </c>
      <c r="T23" s="3">
        <v>20</v>
      </c>
      <c r="U23" s="3">
        <v>400</v>
      </c>
      <c r="V23" s="3">
        <v>12</v>
      </c>
      <c r="W23" s="12">
        <v>40</v>
      </c>
      <c r="X23" s="12">
        <v>2</v>
      </c>
      <c r="Y23" s="3">
        <v>20</v>
      </c>
      <c r="Z23" s="3">
        <v>20</v>
      </c>
      <c r="AA23" s="3">
        <v>360</v>
      </c>
      <c r="AB23" s="3" t="s">
        <v>29</v>
      </c>
      <c r="AC23" s="7" t="s">
        <v>331</v>
      </c>
      <c r="AD23" s="3">
        <v>28</v>
      </c>
      <c r="AE23" s="3">
        <v>4</v>
      </c>
      <c r="AF23" s="3"/>
      <c r="AG23" s="3"/>
      <c r="AH23" s="8" t="s">
        <v>332</v>
      </c>
      <c r="AI23" s="17"/>
      <c r="AJ23" s="3"/>
    </row>
    <row r="24" spans="2:36" ht="80.099999999999994" customHeight="1" x14ac:dyDescent="0.25">
      <c r="B24" s="9"/>
      <c r="C24" s="4" t="s">
        <v>13</v>
      </c>
      <c r="D24" s="10" t="s">
        <v>13</v>
      </c>
      <c r="E24" s="3"/>
      <c r="F24" s="22" t="s">
        <v>13</v>
      </c>
      <c r="G24" s="35" t="s">
        <v>13</v>
      </c>
      <c r="H24" s="3"/>
      <c r="I24" s="3"/>
      <c r="J24" s="3"/>
      <c r="K24" s="3"/>
      <c r="L24" s="20" t="s">
        <v>13</v>
      </c>
      <c r="M24" s="3"/>
      <c r="N24" s="3"/>
      <c r="O24" s="3"/>
      <c r="P24" s="3"/>
      <c r="Q24" s="3"/>
      <c r="R24" s="21" t="s">
        <v>13</v>
      </c>
      <c r="S24" s="5" t="s">
        <v>346</v>
      </c>
      <c r="T24" s="3">
        <v>20</v>
      </c>
      <c r="U24" s="3">
        <v>380</v>
      </c>
      <c r="V24" s="3">
        <v>14</v>
      </c>
      <c r="W24" s="12">
        <v>50</v>
      </c>
      <c r="X24" s="12">
        <v>2</v>
      </c>
      <c r="Y24" s="3">
        <v>15</v>
      </c>
      <c r="Z24" s="3">
        <v>20</v>
      </c>
      <c r="AA24" s="3">
        <v>400</v>
      </c>
      <c r="AB24" s="3" t="s">
        <v>29</v>
      </c>
      <c r="AC24" s="7" t="s">
        <v>334</v>
      </c>
      <c r="AD24" s="3">
        <v>26</v>
      </c>
      <c r="AE24" s="3">
        <v>4</v>
      </c>
      <c r="AF24" s="3"/>
      <c r="AG24" s="3"/>
      <c r="AH24" s="8" t="s">
        <v>347</v>
      </c>
      <c r="AI24" s="17"/>
      <c r="AJ24" s="3"/>
    </row>
    <row r="25" spans="2:36" ht="80.099999999999994" customHeight="1" x14ac:dyDescent="0.25">
      <c r="B25" s="9"/>
      <c r="C25" s="3"/>
      <c r="D25" s="3"/>
      <c r="E25" s="3"/>
      <c r="F25" s="3"/>
      <c r="G25" s="3"/>
      <c r="H25" s="3"/>
      <c r="I25" s="30" t="s">
        <v>13</v>
      </c>
      <c r="J25" s="28" t="s">
        <v>13</v>
      </c>
      <c r="K25" s="27" t="s">
        <v>13</v>
      </c>
      <c r="L25" s="3"/>
      <c r="M25" s="3"/>
      <c r="N25" s="3"/>
      <c r="O25" s="3"/>
      <c r="P25" s="3"/>
      <c r="Q25" s="3"/>
      <c r="R25" s="21" t="s">
        <v>13</v>
      </c>
      <c r="S25" s="5" t="s">
        <v>326</v>
      </c>
      <c r="T25" s="3">
        <v>20</v>
      </c>
      <c r="U25" s="3">
        <v>375</v>
      </c>
      <c r="V25" s="3">
        <v>14</v>
      </c>
      <c r="W25" s="12">
        <v>40</v>
      </c>
      <c r="X25" s="12">
        <v>2</v>
      </c>
      <c r="Y25" s="3">
        <v>15</v>
      </c>
      <c r="Z25" s="3">
        <v>20</v>
      </c>
      <c r="AA25" s="3">
        <v>400</v>
      </c>
      <c r="AB25" s="3" t="s">
        <v>29</v>
      </c>
      <c r="AC25" s="7" t="s">
        <v>327</v>
      </c>
      <c r="AD25" s="3">
        <v>28</v>
      </c>
      <c r="AE25" s="3">
        <v>4</v>
      </c>
      <c r="AF25" s="3"/>
      <c r="AG25" s="3"/>
      <c r="AH25" s="8" t="s">
        <v>328</v>
      </c>
      <c r="AI25" s="17"/>
      <c r="AJ25" s="3"/>
    </row>
    <row r="26" spans="2:36" ht="80.099999999999994" customHeight="1" x14ac:dyDescent="0.25">
      <c r="B26" s="9"/>
      <c r="C26" s="3"/>
      <c r="D26" s="3"/>
      <c r="E26" s="11" t="s">
        <v>13</v>
      </c>
      <c r="F26" s="3"/>
      <c r="G26" s="3"/>
      <c r="H26" s="32" t="s">
        <v>13</v>
      </c>
      <c r="I26" s="3"/>
      <c r="J26" s="28" t="s">
        <v>13</v>
      </c>
      <c r="K26" s="3"/>
      <c r="L26" s="20" t="s">
        <v>13</v>
      </c>
      <c r="M26" s="3"/>
      <c r="N26" s="3"/>
      <c r="O26" s="3"/>
      <c r="P26" s="3"/>
      <c r="Q26" s="22" t="s">
        <v>13</v>
      </c>
      <c r="R26" s="3"/>
      <c r="S26" s="5" t="s">
        <v>336</v>
      </c>
      <c r="T26" s="3">
        <v>20</v>
      </c>
      <c r="U26" s="3">
        <v>360</v>
      </c>
      <c r="V26" s="3">
        <v>14</v>
      </c>
      <c r="W26" s="12">
        <v>40</v>
      </c>
      <c r="X26" s="12">
        <v>2</v>
      </c>
      <c r="Y26" s="3">
        <v>15</v>
      </c>
      <c r="Z26" s="3">
        <v>20</v>
      </c>
      <c r="AA26" s="3">
        <v>400</v>
      </c>
      <c r="AB26" s="3" t="s">
        <v>29</v>
      </c>
      <c r="AC26" s="7" t="s">
        <v>334</v>
      </c>
      <c r="AD26" s="3">
        <v>25</v>
      </c>
      <c r="AE26" s="3">
        <v>4</v>
      </c>
      <c r="AF26" s="3"/>
      <c r="AG26" s="3"/>
      <c r="AH26" s="8" t="s">
        <v>337</v>
      </c>
      <c r="AI26" s="17"/>
      <c r="AJ26" s="3"/>
    </row>
    <row r="27" spans="2:36" ht="80.099999999999994" customHeight="1" x14ac:dyDescent="0.25">
      <c r="B27" s="9"/>
      <c r="C27" s="3"/>
      <c r="D27" s="3"/>
      <c r="E27" s="3"/>
      <c r="F27" s="3"/>
      <c r="G27" s="3"/>
      <c r="H27" s="3"/>
      <c r="I27" s="3"/>
      <c r="J27" s="3"/>
      <c r="K27" s="3"/>
      <c r="L27" s="20" t="s">
        <v>13</v>
      </c>
      <c r="M27" s="3"/>
      <c r="N27" s="3"/>
      <c r="O27" s="3"/>
      <c r="P27" s="3"/>
      <c r="Q27" s="3"/>
      <c r="R27" s="3"/>
      <c r="S27" s="5" t="s">
        <v>342</v>
      </c>
      <c r="T27" s="3">
        <v>20</v>
      </c>
      <c r="U27" s="3">
        <v>300</v>
      </c>
      <c r="V27" s="3">
        <v>12</v>
      </c>
      <c r="W27" s="6">
        <v>100</v>
      </c>
      <c r="X27" s="12">
        <v>0</v>
      </c>
      <c r="Y27" s="3">
        <v>10</v>
      </c>
      <c r="Z27" s="3">
        <v>15</v>
      </c>
      <c r="AA27" s="3">
        <v>90</v>
      </c>
      <c r="AB27" s="3" t="s">
        <v>29</v>
      </c>
      <c r="AC27" s="7" t="s">
        <v>343</v>
      </c>
      <c r="AD27" s="3">
        <v>8</v>
      </c>
      <c r="AE27" s="3">
        <v>4</v>
      </c>
      <c r="AF27" s="3"/>
      <c r="AG27" s="3"/>
      <c r="AH27" s="8" t="s">
        <v>344</v>
      </c>
      <c r="AI27" s="17"/>
      <c r="AJ27" s="3"/>
    </row>
    <row r="28" spans="2:36" ht="80.099999999999994" customHeight="1" x14ac:dyDescent="0.25">
      <c r="B28" s="9"/>
      <c r="C28" s="3"/>
      <c r="D28" s="3"/>
      <c r="E28" s="3"/>
      <c r="F28" s="3"/>
      <c r="G28" s="3"/>
      <c r="H28" s="3"/>
      <c r="I28" s="3"/>
      <c r="J28" s="3"/>
      <c r="K28" s="3"/>
      <c r="L28" s="3"/>
      <c r="M28" s="3"/>
      <c r="N28" s="3"/>
      <c r="O28" s="3"/>
      <c r="P28" s="3"/>
      <c r="Q28" s="3"/>
      <c r="R28" s="21" t="s">
        <v>13</v>
      </c>
      <c r="S28" s="5" t="s">
        <v>324</v>
      </c>
      <c r="T28" s="3">
        <v>20</v>
      </c>
      <c r="U28" s="3">
        <v>250</v>
      </c>
      <c r="V28" s="3">
        <v>4</v>
      </c>
      <c r="W28" s="6">
        <v>60</v>
      </c>
      <c r="X28" s="12">
        <v>0</v>
      </c>
      <c r="Y28" s="3">
        <v>25</v>
      </c>
      <c r="Z28" s="3">
        <v>10</v>
      </c>
      <c r="AA28" s="3">
        <v>200</v>
      </c>
      <c r="AB28" s="3" t="s">
        <v>29</v>
      </c>
      <c r="AC28" s="7">
        <v>400</v>
      </c>
      <c r="AD28" s="3">
        <v>6</v>
      </c>
      <c r="AE28" s="3">
        <v>4</v>
      </c>
      <c r="AF28" s="3"/>
      <c r="AG28" s="3"/>
      <c r="AH28" s="8" t="s">
        <v>325</v>
      </c>
      <c r="AI28" s="17"/>
      <c r="AJ28" s="3"/>
    </row>
    <row r="29" spans="2:36" ht="80.099999999999994" customHeight="1" x14ac:dyDescent="0.25">
      <c r="B29" s="9"/>
      <c r="C29" s="3"/>
      <c r="D29" s="3"/>
      <c r="E29" s="3"/>
      <c r="F29" s="3"/>
      <c r="G29" s="3"/>
      <c r="H29" s="3"/>
      <c r="I29" s="3"/>
      <c r="J29" s="3"/>
      <c r="K29" s="3"/>
      <c r="L29" s="3"/>
      <c r="M29" s="3"/>
      <c r="N29" s="25" t="s">
        <v>13</v>
      </c>
      <c r="O29" s="3"/>
      <c r="P29" s="3"/>
      <c r="Q29" s="3"/>
      <c r="R29" s="3"/>
      <c r="S29" s="5" t="s">
        <v>329</v>
      </c>
      <c r="T29" s="3">
        <v>20</v>
      </c>
      <c r="U29" s="3">
        <v>225</v>
      </c>
      <c r="V29" s="3">
        <v>8</v>
      </c>
      <c r="W29" s="6">
        <v>35</v>
      </c>
      <c r="X29" s="12">
        <v>0</v>
      </c>
      <c r="Y29" s="3">
        <v>15</v>
      </c>
      <c r="Z29" s="3">
        <v>15</v>
      </c>
      <c r="AA29" s="3">
        <v>75</v>
      </c>
      <c r="AB29" s="3" t="s">
        <v>29</v>
      </c>
      <c r="AC29" s="7" t="s">
        <v>2032</v>
      </c>
      <c r="AD29" s="3">
        <v>6</v>
      </c>
      <c r="AE29" s="3">
        <v>4</v>
      </c>
      <c r="AF29" s="3"/>
      <c r="AG29" s="3"/>
      <c r="AH29" s="8" t="s">
        <v>47</v>
      </c>
      <c r="AI29" s="17"/>
      <c r="AJ29" s="3"/>
    </row>
    <row r="30" spans="2:36" ht="80.099999999999994" customHeight="1" x14ac:dyDescent="0.25">
      <c r="B30" s="9"/>
      <c r="C30" s="3"/>
      <c r="D30" s="3"/>
      <c r="E30" s="3"/>
      <c r="F30" s="3"/>
      <c r="G30" s="3"/>
      <c r="H30" s="3"/>
      <c r="I30" s="3"/>
      <c r="J30" s="3"/>
      <c r="K30" s="3"/>
      <c r="L30" s="3"/>
      <c r="M30" s="3"/>
      <c r="N30" s="3"/>
      <c r="O30" s="24" t="s">
        <v>13</v>
      </c>
      <c r="P30" s="3"/>
      <c r="Q30" s="3"/>
      <c r="R30" s="3"/>
      <c r="S30" s="5" t="s">
        <v>322</v>
      </c>
      <c r="T30" s="3">
        <v>18</v>
      </c>
      <c r="U30" s="3">
        <v>300</v>
      </c>
      <c r="V30" s="3">
        <v>9</v>
      </c>
      <c r="W30" s="6">
        <v>50</v>
      </c>
      <c r="X30" s="12">
        <v>0</v>
      </c>
      <c r="Y30" s="3">
        <v>10</v>
      </c>
      <c r="Z30" s="3">
        <v>15</v>
      </c>
      <c r="AA30" s="3">
        <v>150</v>
      </c>
      <c r="AB30" s="3" t="s">
        <v>29</v>
      </c>
      <c r="AC30" s="7">
        <v>400</v>
      </c>
      <c r="AD30" s="3">
        <v>7</v>
      </c>
      <c r="AE30" s="3">
        <v>4</v>
      </c>
      <c r="AF30" s="3"/>
      <c r="AG30" s="3"/>
      <c r="AH30" s="8" t="s">
        <v>323</v>
      </c>
      <c r="AI30" s="17"/>
      <c r="AJ30" s="3"/>
    </row>
    <row r="31" spans="2:36" ht="80.099999999999994" customHeight="1" x14ac:dyDescent="0.25">
      <c r="B31" s="9"/>
      <c r="C31" s="3"/>
      <c r="D31" s="3"/>
      <c r="E31" s="3"/>
      <c r="F31" s="3"/>
      <c r="G31" s="3"/>
      <c r="H31" s="32" t="s">
        <v>13</v>
      </c>
      <c r="I31" s="3"/>
      <c r="J31" s="3"/>
      <c r="K31" s="3"/>
      <c r="L31" s="3"/>
      <c r="M31" s="3"/>
      <c r="N31" s="3"/>
      <c r="O31" s="3"/>
      <c r="P31" s="3"/>
      <c r="Q31" s="3"/>
      <c r="R31" s="3"/>
      <c r="S31" s="5" t="s">
        <v>313</v>
      </c>
      <c r="T31" s="3">
        <v>18</v>
      </c>
      <c r="U31" s="3">
        <v>260</v>
      </c>
      <c r="V31" s="3">
        <v>11</v>
      </c>
      <c r="W31" s="6">
        <v>50</v>
      </c>
      <c r="X31" s="12">
        <v>0</v>
      </c>
      <c r="Y31" s="3">
        <v>15</v>
      </c>
      <c r="Z31" s="3">
        <v>10</v>
      </c>
      <c r="AA31" s="3">
        <v>200</v>
      </c>
      <c r="AB31" s="3" t="s">
        <v>29</v>
      </c>
      <c r="AC31" s="7" t="s">
        <v>314</v>
      </c>
      <c r="AD31" s="3">
        <v>6</v>
      </c>
      <c r="AE31" s="3">
        <v>4</v>
      </c>
      <c r="AF31" s="3"/>
      <c r="AG31" s="3"/>
      <c r="AH31" s="8" t="s">
        <v>315</v>
      </c>
      <c r="AI31" s="17"/>
      <c r="AJ31" s="3"/>
    </row>
    <row r="32" spans="2:36" ht="80.099999999999994" customHeight="1" x14ac:dyDescent="0.25">
      <c r="B32" s="9"/>
      <c r="C32" s="3"/>
      <c r="D32" s="3"/>
      <c r="E32" s="3"/>
      <c r="F32" s="3"/>
      <c r="G32" s="3"/>
      <c r="H32" s="3"/>
      <c r="I32" s="3"/>
      <c r="J32" s="3"/>
      <c r="K32" s="3"/>
      <c r="L32" s="3"/>
      <c r="M32" s="3"/>
      <c r="N32" s="3"/>
      <c r="O32" s="3"/>
      <c r="P32" s="3"/>
      <c r="Q32" s="22" t="s">
        <v>13</v>
      </c>
      <c r="R32" s="3"/>
      <c r="S32" s="5" t="s">
        <v>312</v>
      </c>
      <c r="T32" s="3">
        <v>18</v>
      </c>
      <c r="U32" s="3">
        <v>250</v>
      </c>
      <c r="V32" s="3">
        <v>7</v>
      </c>
      <c r="W32" s="6">
        <v>45</v>
      </c>
      <c r="X32" s="12">
        <v>0</v>
      </c>
      <c r="Y32" s="3">
        <v>20</v>
      </c>
      <c r="Z32" s="3">
        <v>25</v>
      </c>
      <c r="AA32" s="3">
        <v>1</v>
      </c>
      <c r="AB32" s="3" t="s">
        <v>29</v>
      </c>
      <c r="AC32" s="7">
        <v>350</v>
      </c>
      <c r="AD32" s="3">
        <v>6</v>
      </c>
      <c r="AE32" s="3">
        <v>1</v>
      </c>
      <c r="AF32" s="3"/>
      <c r="AG32" s="3"/>
      <c r="AH32" s="8" t="s">
        <v>279</v>
      </c>
      <c r="AI32" s="17"/>
      <c r="AJ32" s="3"/>
    </row>
    <row r="33" spans="2:36" ht="80.099999999999994" customHeight="1" x14ac:dyDescent="0.25">
      <c r="B33" s="9"/>
      <c r="C33" s="4" t="s">
        <v>13</v>
      </c>
      <c r="D33" s="3"/>
      <c r="E33" s="3"/>
      <c r="F33" s="3"/>
      <c r="G33" s="3"/>
      <c r="H33" s="3"/>
      <c r="I33" s="3"/>
      <c r="J33" s="3"/>
      <c r="K33" s="3"/>
      <c r="L33" s="3"/>
      <c r="M33" s="3"/>
      <c r="N33" s="3"/>
      <c r="O33" s="3"/>
      <c r="P33" s="3"/>
      <c r="Q33" s="3"/>
      <c r="R33" s="3"/>
      <c r="S33" s="5" t="s">
        <v>318</v>
      </c>
      <c r="T33" s="3">
        <v>18</v>
      </c>
      <c r="U33" s="3">
        <v>220</v>
      </c>
      <c r="V33" s="3">
        <v>14</v>
      </c>
      <c r="W33" s="6">
        <v>50</v>
      </c>
      <c r="X33" s="12">
        <v>0</v>
      </c>
      <c r="Y33" s="3">
        <v>5</v>
      </c>
      <c r="Z33" s="3">
        <v>15</v>
      </c>
      <c r="AA33" s="3">
        <v>80</v>
      </c>
      <c r="AB33" s="3" t="s">
        <v>29</v>
      </c>
      <c r="AC33" s="7" t="s">
        <v>319</v>
      </c>
      <c r="AD33" s="3">
        <v>5</v>
      </c>
      <c r="AE33" s="3">
        <v>1</v>
      </c>
      <c r="AF33" s="3"/>
      <c r="AG33" s="3"/>
      <c r="AH33" s="8" t="s">
        <v>320</v>
      </c>
      <c r="AI33" s="17"/>
      <c r="AJ33" s="3"/>
    </row>
    <row r="34" spans="2:36" ht="80.099999999999994" customHeight="1" x14ac:dyDescent="0.25">
      <c r="B34" s="9"/>
      <c r="C34" s="3"/>
      <c r="D34" s="3"/>
      <c r="E34" s="3"/>
      <c r="F34" s="3"/>
      <c r="G34" s="3"/>
      <c r="H34" s="3"/>
      <c r="I34" s="3"/>
      <c r="J34" s="3"/>
      <c r="K34" s="3"/>
      <c r="L34" s="3"/>
      <c r="M34" s="3"/>
      <c r="N34" s="25" t="s">
        <v>13</v>
      </c>
      <c r="O34" s="3"/>
      <c r="P34" s="3"/>
      <c r="Q34" s="3"/>
      <c r="R34" s="3"/>
      <c r="S34" s="5" t="s">
        <v>316</v>
      </c>
      <c r="T34" s="3">
        <v>18</v>
      </c>
      <c r="U34" s="3">
        <v>200</v>
      </c>
      <c r="V34" s="3">
        <v>9</v>
      </c>
      <c r="W34" s="6">
        <v>30</v>
      </c>
      <c r="X34" s="12">
        <v>0</v>
      </c>
      <c r="Y34" s="3">
        <v>15</v>
      </c>
      <c r="Z34" s="3">
        <v>10</v>
      </c>
      <c r="AA34" s="3">
        <v>75</v>
      </c>
      <c r="AB34" s="3" t="s">
        <v>29</v>
      </c>
      <c r="AC34" s="7" t="s">
        <v>317</v>
      </c>
      <c r="AD34" s="3">
        <v>5</v>
      </c>
      <c r="AE34" s="3">
        <v>4</v>
      </c>
      <c r="AF34" s="3"/>
      <c r="AG34" s="3"/>
      <c r="AH34" s="8" t="s">
        <v>47</v>
      </c>
      <c r="AI34" s="17"/>
      <c r="AJ34" s="3"/>
    </row>
    <row r="35" spans="2:36" ht="80.099999999999994" customHeight="1" x14ac:dyDescent="0.25">
      <c r="B35" s="9"/>
      <c r="C35" s="3"/>
      <c r="D35" s="10" t="s">
        <v>13</v>
      </c>
      <c r="E35" s="3"/>
      <c r="F35" s="3"/>
      <c r="G35" s="3"/>
      <c r="H35" s="3"/>
      <c r="I35" s="3"/>
      <c r="J35" s="3"/>
      <c r="K35" s="3"/>
      <c r="L35" s="3"/>
      <c r="M35" s="3"/>
      <c r="N35" s="3"/>
      <c r="O35" s="3"/>
      <c r="P35" s="3"/>
      <c r="Q35" s="3"/>
      <c r="R35" s="3"/>
      <c r="S35" s="5" t="s">
        <v>321</v>
      </c>
      <c r="T35" s="3">
        <v>18</v>
      </c>
      <c r="U35" s="3">
        <v>180</v>
      </c>
      <c r="V35" s="3">
        <v>9</v>
      </c>
      <c r="W35" s="6">
        <v>35</v>
      </c>
      <c r="X35" s="12">
        <v>0</v>
      </c>
      <c r="Y35" s="3">
        <v>10</v>
      </c>
      <c r="Z35" s="3">
        <v>20</v>
      </c>
      <c r="AA35" s="3">
        <v>80</v>
      </c>
      <c r="AB35" s="3" t="s">
        <v>29</v>
      </c>
      <c r="AC35" s="7" t="s">
        <v>159</v>
      </c>
      <c r="AD35" s="3">
        <v>5</v>
      </c>
      <c r="AE35" s="3">
        <v>2</v>
      </c>
      <c r="AF35" s="3"/>
      <c r="AG35" s="3"/>
      <c r="AH35" s="8" t="s">
        <v>47</v>
      </c>
      <c r="AI35" s="17"/>
      <c r="AJ35" s="3"/>
    </row>
    <row r="36" spans="2:36" ht="80.099999999999994" customHeight="1" x14ac:dyDescent="0.25">
      <c r="B36" s="9"/>
      <c r="C36" s="3"/>
      <c r="D36" s="3"/>
      <c r="E36" s="3"/>
      <c r="F36" s="22" t="s">
        <v>13</v>
      </c>
      <c r="G36" s="3"/>
      <c r="H36" s="3"/>
      <c r="I36" s="3"/>
      <c r="J36" s="3"/>
      <c r="K36" s="3"/>
      <c r="L36" s="3"/>
      <c r="M36" s="3"/>
      <c r="N36" s="3"/>
      <c r="O36" s="3"/>
      <c r="P36" s="3"/>
      <c r="Q36" s="3"/>
      <c r="R36" s="3"/>
      <c r="S36" s="5" t="s">
        <v>309</v>
      </c>
      <c r="T36" s="3">
        <v>18</v>
      </c>
      <c r="U36" s="3">
        <v>160</v>
      </c>
      <c r="V36" s="3">
        <v>12</v>
      </c>
      <c r="W36" s="6">
        <v>40</v>
      </c>
      <c r="X36" s="12">
        <v>0</v>
      </c>
      <c r="Y36" s="3">
        <v>20</v>
      </c>
      <c r="Z36" s="3">
        <v>25</v>
      </c>
      <c r="AA36" s="3">
        <v>120</v>
      </c>
      <c r="AB36" s="3" t="s">
        <v>29</v>
      </c>
      <c r="AC36" s="7" t="s">
        <v>310</v>
      </c>
      <c r="AD36" s="3">
        <v>5</v>
      </c>
      <c r="AE36" s="3">
        <v>1</v>
      </c>
      <c r="AF36" s="3"/>
      <c r="AG36" s="3"/>
      <c r="AH36" s="8" t="s">
        <v>311</v>
      </c>
      <c r="AI36" s="17"/>
      <c r="AJ36" s="3"/>
    </row>
    <row r="37" spans="2:36" ht="80.099999999999994" customHeight="1" x14ac:dyDescent="0.25">
      <c r="B37" s="9"/>
      <c r="C37" s="3"/>
      <c r="D37" s="3"/>
      <c r="E37" s="11" t="s">
        <v>13</v>
      </c>
      <c r="F37" s="3"/>
      <c r="G37" s="3"/>
      <c r="H37" s="3"/>
      <c r="I37" s="3"/>
      <c r="J37" s="3"/>
      <c r="K37" s="3"/>
      <c r="L37" s="3"/>
      <c r="M37" s="3"/>
      <c r="N37" s="3"/>
      <c r="O37" s="3"/>
      <c r="P37" s="3"/>
      <c r="Q37" s="3"/>
      <c r="R37" s="3"/>
      <c r="S37" s="5" t="s">
        <v>295</v>
      </c>
      <c r="T37" s="3">
        <v>16</v>
      </c>
      <c r="U37" s="3">
        <v>300</v>
      </c>
      <c r="V37" s="3">
        <v>4</v>
      </c>
      <c r="W37" s="6">
        <v>50</v>
      </c>
      <c r="X37" s="12">
        <v>0</v>
      </c>
      <c r="Y37" s="3">
        <v>20</v>
      </c>
      <c r="Z37" s="3">
        <v>20</v>
      </c>
      <c r="AA37" s="3">
        <v>120</v>
      </c>
      <c r="AB37" s="3" t="s">
        <v>29</v>
      </c>
      <c r="AC37" s="7" t="s">
        <v>113</v>
      </c>
      <c r="AD37" s="3">
        <v>4</v>
      </c>
      <c r="AE37" s="3">
        <v>2</v>
      </c>
      <c r="AF37" s="3"/>
      <c r="AG37" s="3"/>
      <c r="AH37" s="8" t="s">
        <v>296</v>
      </c>
      <c r="AI37" s="17"/>
      <c r="AJ37" s="3"/>
    </row>
    <row r="38" spans="2:36" ht="80.099999999999994" customHeight="1" x14ac:dyDescent="0.25">
      <c r="B38" s="9"/>
      <c r="C38" s="3"/>
      <c r="D38" s="3"/>
      <c r="E38" s="3"/>
      <c r="F38" s="3"/>
      <c r="G38" s="35" t="s">
        <v>13</v>
      </c>
      <c r="H38" s="3"/>
      <c r="I38" s="3"/>
      <c r="J38" s="3"/>
      <c r="K38" s="3"/>
      <c r="L38" s="3"/>
      <c r="M38" s="3"/>
      <c r="N38" s="3"/>
      <c r="O38" s="3"/>
      <c r="P38" s="3"/>
      <c r="Q38" s="3"/>
      <c r="R38" s="3"/>
      <c r="S38" s="5" t="s">
        <v>297</v>
      </c>
      <c r="T38" s="3">
        <v>16</v>
      </c>
      <c r="U38" s="3">
        <v>280</v>
      </c>
      <c r="V38" s="3">
        <v>3</v>
      </c>
      <c r="W38" s="6">
        <v>60</v>
      </c>
      <c r="X38" s="12">
        <v>0</v>
      </c>
      <c r="Y38" s="3">
        <v>15</v>
      </c>
      <c r="Z38" s="3">
        <v>15</v>
      </c>
      <c r="AA38" s="3">
        <v>120</v>
      </c>
      <c r="AB38" s="3" t="s">
        <v>29</v>
      </c>
      <c r="AC38" s="7" t="s">
        <v>298</v>
      </c>
      <c r="AD38" s="3">
        <v>5</v>
      </c>
      <c r="AE38" s="3">
        <v>1</v>
      </c>
      <c r="AF38" s="3"/>
      <c r="AG38" s="3"/>
      <c r="AH38" s="8" t="s">
        <v>299</v>
      </c>
      <c r="AI38" s="17"/>
      <c r="AJ38" s="3"/>
    </row>
    <row r="39" spans="2:36" ht="80.099999999999994" customHeight="1" x14ac:dyDescent="0.25">
      <c r="B39" s="9"/>
      <c r="C39" s="3"/>
      <c r="D39" s="3"/>
      <c r="E39" s="3"/>
      <c r="F39" s="3"/>
      <c r="G39" s="3"/>
      <c r="H39" s="3"/>
      <c r="I39" s="3"/>
      <c r="J39" s="3"/>
      <c r="K39" s="3"/>
      <c r="L39" s="3"/>
      <c r="M39" s="26" t="s">
        <v>13</v>
      </c>
      <c r="N39" s="3"/>
      <c r="O39" s="3"/>
      <c r="P39" s="3"/>
      <c r="Q39" s="3"/>
      <c r="R39" s="3"/>
      <c r="S39" s="5" t="s">
        <v>300</v>
      </c>
      <c r="T39" s="3">
        <v>16</v>
      </c>
      <c r="U39" s="3">
        <v>260</v>
      </c>
      <c r="V39" s="3">
        <v>10</v>
      </c>
      <c r="W39" s="6">
        <v>50</v>
      </c>
      <c r="X39" s="12">
        <v>0</v>
      </c>
      <c r="Y39" s="3">
        <v>15</v>
      </c>
      <c r="Z39" s="3">
        <v>15</v>
      </c>
      <c r="AA39" s="3">
        <v>80</v>
      </c>
      <c r="AB39" s="3" t="s">
        <v>29</v>
      </c>
      <c r="AC39" s="7" t="s">
        <v>149</v>
      </c>
      <c r="AD39" s="3">
        <v>6</v>
      </c>
      <c r="AE39" s="3">
        <v>4</v>
      </c>
      <c r="AF39" s="3"/>
      <c r="AG39" s="3"/>
      <c r="AH39" s="8" t="s">
        <v>301</v>
      </c>
      <c r="AI39" s="17"/>
      <c r="AJ39" s="3"/>
    </row>
    <row r="40" spans="2:36" ht="80.099999999999994" customHeight="1" x14ac:dyDescent="0.25">
      <c r="B40" s="9"/>
      <c r="C40" s="3"/>
      <c r="D40" s="3"/>
      <c r="E40" s="3"/>
      <c r="F40" s="3"/>
      <c r="G40" s="3"/>
      <c r="H40" s="3"/>
      <c r="I40" s="3"/>
      <c r="J40" s="3"/>
      <c r="K40" s="27" t="s">
        <v>13</v>
      </c>
      <c r="L40" s="3"/>
      <c r="M40" s="3"/>
      <c r="N40" s="3"/>
      <c r="O40" s="3"/>
      <c r="P40" s="3"/>
      <c r="Q40" s="3"/>
      <c r="R40" s="3"/>
      <c r="S40" s="5" t="s">
        <v>302</v>
      </c>
      <c r="T40" s="3">
        <v>16</v>
      </c>
      <c r="U40" s="3">
        <v>220</v>
      </c>
      <c r="V40" s="3">
        <v>15</v>
      </c>
      <c r="W40" s="6">
        <v>40</v>
      </c>
      <c r="X40" s="12">
        <v>0</v>
      </c>
      <c r="Y40" s="3">
        <v>15</v>
      </c>
      <c r="Z40" s="3">
        <v>10</v>
      </c>
      <c r="AA40" s="3">
        <v>180</v>
      </c>
      <c r="AB40" s="3" t="s">
        <v>29</v>
      </c>
      <c r="AC40" s="7" t="s">
        <v>63</v>
      </c>
      <c r="AD40" s="3">
        <v>6</v>
      </c>
      <c r="AE40" s="3">
        <v>2</v>
      </c>
      <c r="AF40" s="3"/>
      <c r="AG40" s="3"/>
      <c r="AH40" s="8" t="s">
        <v>303</v>
      </c>
      <c r="AI40" s="17"/>
      <c r="AJ40" s="3"/>
    </row>
    <row r="41" spans="2:36" ht="80.099999999999994" customHeight="1" x14ac:dyDescent="0.25">
      <c r="B41" s="9"/>
      <c r="C41" s="3"/>
      <c r="D41" s="3"/>
      <c r="E41" s="3"/>
      <c r="F41" s="3"/>
      <c r="G41" s="3"/>
      <c r="H41" s="3"/>
      <c r="I41" s="3"/>
      <c r="J41" s="3"/>
      <c r="K41" s="3"/>
      <c r="L41" s="3"/>
      <c r="M41" s="3"/>
      <c r="N41" s="3"/>
      <c r="O41" s="3"/>
      <c r="P41" s="3"/>
      <c r="Q41" s="22" t="s">
        <v>13</v>
      </c>
      <c r="R41" s="3"/>
      <c r="S41" s="5" t="s">
        <v>306</v>
      </c>
      <c r="T41" s="3">
        <v>16</v>
      </c>
      <c r="U41" s="3">
        <v>200</v>
      </c>
      <c r="V41" s="3">
        <v>12</v>
      </c>
      <c r="W41" s="6">
        <v>50</v>
      </c>
      <c r="X41" s="12">
        <v>0</v>
      </c>
      <c r="Y41" s="3">
        <v>15</v>
      </c>
      <c r="Z41" s="3">
        <v>15</v>
      </c>
      <c r="AA41" s="3">
        <v>100</v>
      </c>
      <c r="AB41" s="3" t="s">
        <v>29</v>
      </c>
      <c r="AC41" s="7" t="s">
        <v>307</v>
      </c>
      <c r="AD41" s="3">
        <v>6</v>
      </c>
      <c r="AE41" s="3">
        <v>1</v>
      </c>
      <c r="AF41" s="3"/>
      <c r="AG41" s="3"/>
      <c r="AH41" s="8" t="s">
        <v>308</v>
      </c>
      <c r="AI41" s="17"/>
      <c r="AJ41" s="3"/>
    </row>
    <row r="42" spans="2:36" ht="80.099999999999994" customHeight="1" x14ac:dyDescent="0.25">
      <c r="B42" s="9"/>
      <c r="C42" s="3"/>
      <c r="D42" s="3"/>
      <c r="E42" s="3"/>
      <c r="F42" s="3"/>
      <c r="G42" s="3"/>
      <c r="H42" s="3"/>
      <c r="I42" s="3"/>
      <c r="J42" s="3"/>
      <c r="K42" s="3"/>
      <c r="L42" s="3"/>
      <c r="M42" s="3"/>
      <c r="N42" s="3"/>
      <c r="O42" s="3"/>
      <c r="P42" s="3"/>
      <c r="Q42" s="3"/>
      <c r="R42" s="21" t="s">
        <v>13</v>
      </c>
      <c r="S42" s="5" t="s">
        <v>304</v>
      </c>
      <c r="T42" s="3">
        <v>16</v>
      </c>
      <c r="U42" s="3">
        <v>200</v>
      </c>
      <c r="V42" s="3">
        <v>4</v>
      </c>
      <c r="W42" s="6">
        <v>30</v>
      </c>
      <c r="X42" s="12">
        <v>0</v>
      </c>
      <c r="Y42" s="3">
        <v>20</v>
      </c>
      <c r="Z42" s="3">
        <v>10</v>
      </c>
      <c r="AA42" s="3">
        <v>100</v>
      </c>
      <c r="AB42" s="3">
        <v>15</v>
      </c>
      <c r="AC42" s="7">
        <v>200</v>
      </c>
      <c r="AD42" s="3">
        <v>4</v>
      </c>
      <c r="AE42" s="3">
        <v>4</v>
      </c>
      <c r="AF42" s="3"/>
      <c r="AG42" s="3"/>
      <c r="AH42" s="8" t="s">
        <v>305</v>
      </c>
      <c r="AI42" s="17"/>
      <c r="AJ42" s="3"/>
    </row>
    <row r="43" spans="2:36" ht="80.099999999999994" customHeight="1" x14ac:dyDescent="0.25">
      <c r="B43" s="9"/>
      <c r="C43" s="3"/>
      <c r="D43" s="3"/>
      <c r="E43" s="3"/>
      <c r="F43" s="3"/>
      <c r="G43" s="3"/>
      <c r="H43" s="3"/>
      <c r="I43" s="3"/>
      <c r="J43" s="3"/>
      <c r="K43" s="27" t="s">
        <v>13</v>
      </c>
      <c r="L43" s="3"/>
      <c r="M43" s="3"/>
      <c r="N43" s="3"/>
      <c r="O43" s="3"/>
      <c r="P43" s="3"/>
      <c r="Q43" s="3"/>
      <c r="R43" s="3"/>
      <c r="S43" s="5" t="s">
        <v>292</v>
      </c>
      <c r="T43" s="3">
        <v>16</v>
      </c>
      <c r="U43" s="3">
        <v>180</v>
      </c>
      <c r="V43" s="3">
        <v>15</v>
      </c>
      <c r="W43" s="6">
        <v>40</v>
      </c>
      <c r="X43" s="12">
        <v>0</v>
      </c>
      <c r="Y43" s="3">
        <v>10</v>
      </c>
      <c r="Z43" s="3">
        <v>20</v>
      </c>
      <c r="AA43" s="3">
        <v>100</v>
      </c>
      <c r="AB43" s="3" t="s">
        <v>29</v>
      </c>
      <c r="AC43" s="7" t="s">
        <v>293</v>
      </c>
      <c r="AD43" s="3">
        <v>6</v>
      </c>
      <c r="AE43" s="3">
        <v>2</v>
      </c>
      <c r="AF43" s="3"/>
      <c r="AG43" s="3"/>
      <c r="AH43" s="8" t="s">
        <v>294</v>
      </c>
      <c r="AI43" s="18" t="s">
        <v>406</v>
      </c>
      <c r="AJ43" s="19" t="s">
        <v>406</v>
      </c>
    </row>
    <row r="44" spans="2:36" ht="80.099999999999994" customHeight="1" x14ac:dyDescent="0.25">
      <c r="B44" s="9"/>
      <c r="C44" s="3"/>
      <c r="D44" s="10" t="s">
        <v>13</v>
      </c>
      <c r="E44" s="3"/>
      <c r="F44" s="3"/>
      <c r="G44" s="3"/>
      <c r="H44" s="3"/>
      <c r="I44" s="3"/>
      <c r="J44" s="3"/>
      <c r="K44" s="3"/>
      <c r="L44" s="3"/>
      <c r="M44" s="3"/>
      <c r="N44" s="3"/>
      <c r="O44" s="3"/>
      <c r="P44" s="3"/>
      <c r="Q44" s="3"/>
      <c r="R44" s="3"/>
      <c r="S44" s="5" t="s">
        <v>1</v>
      </c>
      <c r="T44" s="3">
        <v>15</v>
      </c>
      <c r="U44" s="3">
        <v>240</v>
      </c>
      <c r="V44" s="3">
        <v>12</v>
      </c>
      <c r="W44" s="6">
        <v>50</v>
      </c>
      <c r="X44" s="12">
        <v>0</v>
      </c>
      <c r="Y44" s="3">
        <v>15</v>
      </c>
      <c r="Z44" s="3">
        <v>20</v>
      </c>
      <c r="AA44" s="3">
        <v>90</v>
      </c>
      <c r="AB44" s="3" t="s">
        <v>29</v>
      </c>
      <c r="AC44" s="7" t="s">
        <v>285</v>
      </c>
      <c r="AD44" s="3">
        <v>6</v>
      </c>
      <c r="AE44" s="3">
        <v>4</v>
      </c>
      <c r="AF44" s="3"/>
      <c r="AG44" s="3"/>
      <c r="AH44" s="8" t="s">
        <v>286</v>
      </c>
      <c r="AI44" s="18" t="s">
        <v>406</v>
      </c>
      <c r="AJ44" s="3"/>
    </row>
    <row r="45" spans="2:36" ht="80.099999999999994" customHeight="1" x14ac:dyDescent="0.25">
      <c r="B45" s="9"/>
      <c r="C45" s="3"/>
      <c r="D45" s="3"/>
      <c r="E45" s="3"/>
      <c r="F45" s="3"/>
      <c r="G45" s="3"/>
      <c r="H45" s="3"/>
      <c r="I45" s="3"/>
      <c r="J45" s="3"/>
      <c r="K45" s="27" t="s">
        <v>13</v>
      </c>
      <c r="L45" s="3"/>
      <c r="M45" s="3"/>
      <c r="N45" s="3"/>
      <c r="O45" s="3"/>
      <c r="P45" s="3"/>
      <c r="Q45" s="3"/>
      <c r="R45" s="3"/>
      <c r="S45" s="5" t="s">
        <v>289</v>
      </c>
      <c r="T45" s="3">
        <v>15</v>
      </c>
      <c r="U45" s="3">
        <v>175</v>
      </c>
      <c r="V45" s="3">
        <v>9</v>
      </c>
      <c r="W45" s="6">
        <v>40</v>
      </c>
      <c r="X45" s="12">
        <v>0</v>
      </c>
      <c r="Y45" s="3">
        <v>10</v>
      </c>
      <c r="Z45" s="3">
        <v>20</v>
      </c>
      <c r="AA45" s="3">
        <v>80</v>
      </c>
      <c r="AB45" s="3" t="s">
        <v>29</v>
      </c>
      <c r="AC45" s="7" t="s">
        <v>290</v>
      </c>
      <c r="AD45" s="3">
        <v>5</v>
      </c>
      <c r="AE45" s="3">
        <v>1</v>
      </c>
      <c r="AF45" s="3"/>
      <c r="AG45" s="3"/>
      <c r="AH45" s="8" t="s">
        <v>291</v>
      </c>
      <c r="AI45" s="17"/>
      <c r="AJ45" s="3"/>
    </row>
    <row r="46" spans="2:36" ht="80.099999999999994" customHeight="1" x14ac:dyDescent="0.25">
      <c r="B46" s="9"/>
      <c r="C46" s="3"/>
      <c r="D46" s="3"/>
      <c r="E46" s="3"/>
      <c r="F46" s="22" t="s">
        <v>13</v>
      </c>
      <c r="G46" s="3"/>
      <c r="H46" s="3"/>
      <c r="I46" s="3"/>
      <c r="J46" s="3"/>
      <c r="K46" s="3"/>
      <c r="L46" s="3"/>
      <c r="M46" s="3"/>
      <c r="N46" s="3"/>
      <c r="O46" s="3"/>
      <c r="P46" s="3"/>
      <c r="Q46" s="3"/>
      <c r="R46" s="3"/>
      <c r="S46" s="5" t="s">
        <v>283</v>
      </c>
      <c r="T46" s="3">
        <v>15</v>
      </c>
      <c r="U46" s="3">
        <v>100</v>
      </c>
      <c r="V46" s="3">
        <v>16</v>
      </c>
      <c r="W46" s="6">
        <v>15</v>
      </c>
      <c r="X46" s="12">
        <v>0</v>
      </c>
      <c r="Y46" s="3">
        <v>10</v>
      </c>
      <c r="Z46" s="3">
        <v>10</v>
      </c>
      <c r="AA46" s="3">
        <v>60</v>
      </c>
      <c r="AB46" s="3" t="s">
        <v>29</v>
      </c>
      <c r="AC46" s="7">
        <v>90</v>
      </c>
      <c r="AD46" s="3">
        <v>4</v>
      </c>
      <c r="AE46" s="3">
        <v>1</v>
      </c>
      <c r="AF46" s="3"/>
      <c r="AG46" s="3"/>
      <c r="AH46" s="8" t="s">
        <v>284</v>
      </c>
      <c r="AI46" s="17"/>
      <c r="AJ46" s="3"/>
    </row>
    <row r="47" spans="2:36" ht="80.099999999999994" customHeight="1" x14ac:dyDescent="0.25">
      <c r="B47" s="9"/>
      <c r="C47" s="3"/>
      <c r="D47" s="3"/>
      <c r="E47" s="11" t="s">
        <v>13</v>
      </c>
      <c r="F47" s="3"/>
      <c r="G47" s="3"/>
      <c r="H47" s="3"/>
      <c r="I47" s="3"/>
      <c r="J47" s="3"/>
      <c r="K47" s="3"/>
      <c r="L47" s="3"/>
      <c r="M47" s="3"/>
      <c r="N47" s="3"/>
      <c r="O47" s="3"/>
      <c r="P47" s="3"/>
      <c r="Q47" s="3"/>
      <c r="R47" s="3"/>
      <c r="S47" s="5" t="s">
        <v>287</v>
      </c>
      <c r="T47" s="3">
        <v>15</v>
      </c>
      <c r="U47" s="3">
        <v>100</v>
      </c>
      <c r="V47" s="3">
        <v>5</v>
      </c>
      <c r="W47" s="12">
        <v>50</v>
      </c>
      <c r="X47" s="12">
        <v>10</v>
      </c>
      <c r="Y47" s="3">
        <v>15</v>
      </c>
      <c r="Z47" s="3">
        <v>20</v>
      </c>
      <c r="AA47" s="3">
        <v>90</v>
      </c>
      <c r="AB47" s="3" t="s">
        <v>29</v>
      </c>
      <c r="AC47" s="7" t="s">
        <v>288</v>
      </c>
      <c r="AD47" s="3">
        <v>5</v>
      </c>
      <c r="AE47" s="3">
        <v>4</v>
      </c>
      <c r="AF47" s="3"/>
      <c r="AG47" s="3"/>
      <c r="AH47" s="8"/>
      <c r="AI47" s="17"/>
      <c r="AJ47" s="3"/>
    </row>
    <row r="48" spans="2:36" ht="80.099999999999994" customHeight="1" x14ac:dyDescent="0.25">
      <c r="B48" s="9"/>
      <c r="C48" s="3"/>
      <c r="D48" s="3"/>
      <c r="E48" s="3"/>
      <c r="F48" s="3"/>
      <c r="G48" s="3"/>
      <c r="H48" s="3"/>
      <c r="I48" s="3"/>
      <c r="J48" s="3"/>
      <c r="K48" s="3"/>
      <c r="L48" s="3"/>
      <c r="M48" s="3"/>
      <c r="N48" s="3"/>
      <c r="O48" s="24" t="s">
        <v>13</v>
      </c>
      <c r="P48" s="3"/>
      <c r="Q48" s="3"/>
      <c r="R48" s="3"/>
      <c r="S48" s="5" t="s">
        <v>280</v>
      </c>
      <c r="T48" s="3">
        <v>14</v>
      </c>
      <c r="U48" s="3">
        <v>200</v>
      </c>
      <c r="V48" s="3">
        <v>10</v>
      </c>
      <c r="W48" s="6">
        <v>30</v>
      </c>
      <c r="X48" s="12">
        <v>0</v>
      </c>
      <c r="Y48" s="3">
        <v>10</v>
      </c>
      <c r="Z48" s="3">
        <v>5</v>
      </c>
      <c r="AA48" s="3">
        <v>80</v>
      </c>
      <c r="AB48" s="3" t="s">
        <v>29</v>
      </c>
      <c r="AC48" s="7">
        <v>200</v>
      </c>
      <c r="AD48" s="3">
        <v>5</v>
      </c>
      <c r="AE48" s="3">
        <v>4</v>
      </c>
      <c r="AF48" s="3"/>
      <c r="AG48" s="3"/>
      <c r="AH48" s="8"/>
      <c r="AI48" s="17"/>
      <c r="AJ48" s="3"/>
    </row>
    <row r="49" spans="2:36" ht="80.099999999999994" customHeight="1" x14ac:dyDescent="0.25">
      <c r="B49" s="9"/>
      <c r="C49" s="3"/>
      <c r="D49" s="3"/>
      <c r="E49" s="3"/>
      <c r="F49" s="3"/>
      <c r="G49" s="3"/>
      <c r="H49" s="3"/>
      <c r="I49" s="3"/>
      <c r="J49" s="3"/>
      <c r="K49" s="3"/>
      <c r="L49" s="3"/>
      <c r="M49" s="3"/>
      <c r="N49" s="3"/>
      <c r="O49" s="3"/>
      <c r="P49" s="3"/>
      <c r="Q49" s="22" t="s">
        <v>13</v>
      </c>
      <c r="R49" s="3"/>
      <c r="S49" s="5" t="s">
        <v>278</v>
      </c>
      <c r="T49" s="3">
        <v>14</v>
      </c>
      <c r="U49" s="3">
        <v>150</v>
      </c>
      <c r="V49" s="3">
        <v>6</v>
      </c>
      <c r="W49" s="6">
        <v>25</v>
      </c>
      <c r="X49" s="12">
        <v>0</v>
      </c>
      <c r="Y49" s="3">
        <v>20</v>
      </c>
      <c r="Z49" s="3">
        <v>20</v>
      </c>
      <c r="AA49" s="3">
        <v>1</v>
      </c>
      <c r="AB49" s="3" t="s">
        <v>29</v>
      </c>
      <c r="AC49" s="7">
        <v>250</v>
      </c>
      <c r="AD49" s="3">
        <v>4</v>
      </c>
      <c r="AE49" s="3">
        <v>1</v>
      </c>
      <c r="AF49" s="3"/>
      <c r="AG49" s="3"/>
      <c r="AH49" s="8" t="s">
        <v>279</v>
      </c>
      <c r="AI49" s="17"/>
      <c r="AJ49" s="3"/>
    </row>
    <row r="50" spans="2:36" ht="80.099999999999994" customHeight="1" x14ac:dyDescent="0.25">
      <c r="B50" s="9"/>
      <c r="C50" s="3"/>
      <c r="D50" s="3"/>
      <c r="E50" s="3"/>
      <c r="F50" s="3"/>
      <c r="G50" s="3"/>
      <c r="H50" s="3"/>
      <c r="I50" s="3"/>
      <c r="J50" s="28" t="s">
        <v>13</v>
      </c>
      <c r="K50" s="3"/>
      <c r="L50" s="3"/>
      <c r="M50" s="3"/>
      <c r="N50" s="3"/>
      <c r="O50" s="3"/>
      <c r="P50" s="3"/>
      <c r="Q50" s="3"/>
      <c r="R50" s="3"/>
      <c r="S50" s="5" t="s">
        <v>276</v>
      </c>
      <c r="T50" s="3">
        <v>14</v>
      </c>
      <c r="U50" s="3">
        <v>120</v>
      </c>
      <c r="V50" s="3">
        <v>15</v>
      </c>
      <c r="W50" s="6">
        <v>30</v>
      </c>
      <c r="X50" s="12">
        <v>0</v>
      </c>
      <c r="Y50" s="3">
        <v>15</v>
      </c>
      <c r="Z50" s="3">
        <v>20</v>
      </c>
      <c r="AA50" s="3">
        <v>70</v>
      </c>
      <c r="AB50" s="3" t="s">
        <v>29</v>
      </c>
      <c r="AC50" s="7" t="s">
        <v>277</v>
      </c>
      <c r="AD50" s="3">
        <v>3</v>
      </c>
      <c r="AE50" s="3">
        <v>2</v>
      </c>
      <c r="AF50" s="3"/>
      <c r="AG50" s="3"/>
      <c r="AH50" s="8"/>
      <c r="AI50" s="17"/>
      <c r="AJ50" s="3"/>
    </row>
    <row r="51" spans="2:36" ht="80.099999999999994" customHeight="1" x14ac:dyDescent="0.25">
      <c r="B51" s="9"/>
      <c r="C51" s="3"/>
      <c r="D51" s="3"/>
      <c r="E51" s="3"/>
      <c r="F51" s="3"/>
      <c r="G51" s="3"/>
      <c r="H51" s="3"/>
      <c r="I51" s="30" t="s">
        <v>13</v>
      </c>
      <c r="J51" s="28" t="s">
        <v>13</v>
      </c>
      <c r="K51" s="3"/>
      <c r="L51" s="3"/>
      <c r="M51" s="3"/>
      <c r="N51" s="3"/>
      <c r="O51" s="3"/>
      <c r="P51" s="3"/>
      <c r="Q51" s="3"/>
      <c r="R51" s="3"/>
      <c r="S51" s="5" t="s">
        <v>281</v>
      </c>
      <c r="T51" s="3">
        <v>14</v>
      </c>
      <c r="U51" s="3">
        <v>100</v>
      </c>
      <c r="V51" s="3">
        <v>16</v>
      </c>
      <c r="W51" s="6">
        <v>25</v>
      </c>
      <c r="X51" s="12">
        <v>0</v>
      </c>
      <c r="Y51" s="3">
        <v>5</v>
      </c>
      <c r="Z51" s="3">
        <v>15</v>
      </c>
      <c r="AA51" s="3">
        <v>90</v>
      </c>
      <c r="AB51" s="3" t="s">
        <v>29</v>
      </c>
      <c r="AC51" s="7">
        <v>150</v>
      </c>
      <c r="AD51" s="3">
        <v>4</v>
      </c>
      <c r="AE51" s="3">
        <v>2</v>
      </c>
      <c r="AF51" s="3"/>
      <c r="AG51" s="3"/>
      <c r="AH51" s="8" t="s">
        <v>282</v>
      </c>
      <c r="AI51" s="17"/>
      <c r="AJ51" s="19" t="s">
        <v>406</v>
      </c>
    </row>
    <row r="52" spans="2:36" ht="80.099999999999994" customHeight="1" x14ac:dyDescent="0.25">
      <c r="B52" s="9"/>
      <c r="C52" s="3"/>
      <c r="D52" s="3"/>
      <c r="E52" s="3"/>
      <c r="F52" s="3"/>
      <c r="G52" s="3"/>
      <c r="H52" s="3"/>
      <c r="I52" s="3"/>
      <c r="J52" s="3"/>
      <c r="K52" s="3"/>
      <c r="L52" s="3"/>
      <c r="M52" s="3"/>
      <c r="N52" s="3"/>
      <c r="O52" s="24" t="s">
        <v>13</v>
      </c>
      <c r="P52" s="3"/>
      <c r="Q52" s="3"/>
      <c r="R52" s="3"/>
      <c r="S52" s="5" t="s">
        <v>274</v>
      </c>
      <c r="T52" s="3">
        <v>13</v>
      </c>
      <c r="U52" s="3">
        <v>140</v>
      </c>
      <c r="V52" s="3">
        <v>10</v>
      </c>
      <c r="W52" s="12">
        <v>20</v>
      </c>
      <c r="X52" s="12">
        <v>8</v>
      </c>
      <c r="Y52" s="3">
        <v>15</v>
      </c>
      <c r="Z52" s="3">
        <v>15</v>
      </c>
      <c r="AA52" s="3">
        <v>90</v>
      </c>
      <c r="AB52" s="3" t="s">
        <v>29</v>
      </c>
      <c r="AC52" s="7" t="s">
        <v>113</v>
      </c>
      <c r="AD52" s="3">
        <v>5</v>
      </c>
      <c r="AE52" s="3">
        <v>2</v>
      </c>
      <c r="AF52" s="3"/>
      <c r="AG52" s="3"/>
      <c r="AH52" s="8" t="s">
        <v>275</v>
      </c>
      <c r="AI52" s="17"/>
      <c r="AJ52" s="3"/>
    </row>
    <row r="53" spans="2:36" ht="80.099999999999994" customHeight="1" x14ac:dyDescent="0.25">
      <c r="B53" s="9"/>
      <c r="C53" s="3"/>
      <c r="D53" s="3"/>
      <c r="E53" s="3"/>
      <c r="F53" s="3"/>
      <c r="G53" s="3"/>
      <c r="H53" s="3"/>
      <c r="I53" s="30" t="s">
        <v>13</v>
      </c>
      <c r="J53" s="3"/>
      <c r="K53" s="3"/>
      <c r="L53" s="3"/>
      <c r="M53" s="3"/>
      <c r="N53" s="3"/>
      <c r="O53" s="3"/>
      <c r="P53" s="3"/>
      <c r="Q53" s="3"/>
      <c r="R53" s="3"/>
      <c r="S53" s="5" t="s">
        <v>271</v>
      </c>
      <c r="T53" s="3">
        <v>13</v>
      </c>
      <c r="U53" s="3">
        <v>140</v>
      </c>
      <c r="V53" s="3">
        <v>10</v>
      </c>
      <c r="W53" s="6">
        <v>20</v>
      </c>
      <c r="X53" s="12">
        <v>0</v>
      </c>
      <c r="Y53" s="3">
        <v>15</v>
      </c>
      <c r="Z53" s="3">
        <v>15</v>
      </c>
      <c r="AA53" s="3">
        <v>90</v>
      </c>
      <c r="AB53" s="3" t="s">
        <v>29</v>
      </c>
      <c r="AC53" s="7" t="s">
        <v>272</v>
      </c>
      <c r="AD53" s="3">
        <v>5</v>
      </c>
      <c r="AE53" s="3">
        <v>1</v>
      </c>
      <c r="AF53" s="3"/>
      <c r="AG53" s="3"/>
      <c r="AH53" s="8" t="s">
        <v>273</v>
      </c>
      <c r="AI53" s="17"/>
      <c r="AJ53" s="3"/>
    </row>
    <row r="54" spans="2:36" ht="80.099999999999994" customHeight="1" x14ac:dyDescent="0.25">
      <c r="B54" s="9"/>
      <c r="C54" s="3"/>
      <c r="D54" s="3"/>
      <c r="E54" s="3"/>
      <c r="F54" s="3"/>
      <c r="G54" s="35" t="s">
        <v>13</v>
      </c>
      <c r="H54" s="3"/>
      <c r="I54" s="3"/>
      <c r="J54" s="3"/>
      <c r="K54" s="3"/>
      <c r="L54" s="3"/>
      <c r="M54" s="3"/>
      <c r="N54" s="3"/>
      <c r="O54" s="3"/>
      <c r="P54" s="3"/>
      <c r="Q54" s="3"/>
      <c r="R54" s="3"/>
      <c r="S54" s="5" t="s">
        <v>265</v>
      </c>
      <c r="T54" s="3">
        <v>12</v>
      </c>
      <c r="U54" s="3">
        <v>200</v>
      </c>
      <c r="V54" s="3">
        <v>4</v>
      </c>
      <c r="W54" s="6">
        <v>30</v>
      </c>
      <c r="X54" s="12">
        <v>0</v>
      </c>
      <c r="Y54" s="3">
        <v>15</v>
      </c>
      <c r="Z54" s="3">
        <v>15</v>
      </c>
      <c r="AA54" s="3">
        <v>100</v>
      </c>
      <c r="AB54" s="3" t="s">
        <v>29</v>
      </c>
      <c r="AC54" s="7" t="s">
        <v>2031</v>
      </c>
      <c r="AD54" s="3">
        <v>5</v>
      </c>
      <c r="AE54" s="3">
        <v>1</v>
      </c>
      <c r="AF54" s="3"/>
      <c r="AG54" s="3"/>
      <c r="AH54" s="8" t="s">
        <v>266</v>
      </c>
      <c r="AI54" s="38"/>
      <c r="AJ54" s="13"/>
    </row>
    <row r="55" spans="2:36" ht="80.099999999999994" customHeight="1" x14ac:dyDescent="0.25">
      <c r="B55" s="9"/>
      <c r="C55" s="3"/>
      <c r="D55" s="3"/>
      <c r="E55" s="3"/>
      <c r="F55" s="3"/>
      <c r="G55" s="3"/>
      <c r="H55" s="3"/>
      <c r="I55" s="3"/>
      <c r="J55" s="3"/>
      <c r="K55" s="3"/>
      <c r="L55" s="3"/>
      <c r="M55" s="3"/>
      <c r="N55" s="3"/>
      <c r="O55" s="24" t="s">
        <v>13</v>
      </c>
      <c r="P55" s="3"/>
      <c r="Q55" s="3"/>
      <c r="R55" s="3"/>
      <c r="S55" s="5" t="s">
        <v>268</v>
      </c>
      <c r="T55" s="3">
        <v>12</v>
      </c>
      <c r="U55" s="3">
        <v>180</v>
      </c>
      <c r="V55" s="3">
        <v>13</v>
      </c>
      <c r="W55" s="6">
        <v>45</v>
      </c>
      <c r="X55" s="12">
        <v>0</v>
      </c>
      <c r="Y55" s="3">
        <v>10</v>
      </c>
      <c r="Z55" s="3">
        <v>10</v>
      </c>
      <c r="AA55" s="3">
        <v>40</v>
      </c>
      <c r="AB55" s="3" t="s">
        <v>29</v>
      </c>
      <c r="AC55" s="7" t="s">
        <v>269</v>
      </c>
      <c r="AD55" s="3">
        <v>4</v>
      </c>
      <c r="AE55" s="3">
        <v>2</v>
      </c>
      <c r="AF55" s="3"/>
      <c r="AG55" s="3"/>
      <c r="AH55" s="8"/>
      <c r="AI55" s="17"/>
      <c r="AJ55" s="3"/>
    </row>
    <row r="56" spans="2:36" ht="80.099999999999994" customHeight="1" x14ac:dyDescent="0.25">
      <c r="B56" s="9"/>
      <c r="C56" s="3"/>
      <c r="D56" s="3"/>
      <c r="E56" s="3"/>
      <c r="F56" s="3"/>
      <c r="G56" s="3"/>
      <c r="H56" s="3"/>
      <c r="I56" s="3"/>
      <c r="J56" s="3"/>
      <c r="K56" s="3"/>
      <c r="L56" s="3"/>
      <c r="M56" s="26" t="s">
        <v>13</v>
      </c>
      <c r="N56" s="3"/>
      <c r="O56" s="3"/>
      <c r="P56" s="3"/>
      <c r="Q56" s="3"/>
      <c r="R56" s="3"/>
      <c r="S56" s="5" t="s">
        <v>267</v>
      </c>
      <c r="T56" s="3">
        <v>12</v>
      </c>
      <c r="U56" s="3">
        <v>180</v>
      </c>
      <c r="V56" s="3">
        <v>8</v>
      </c>
      <c r="W56" s="6">
        <v>30</v>
      </c>
      <c r="X56" s="12">
        <v>0</v>
      </c>
      <c r="Y56" s="3">
        <v>10</v>
      </c>
      <c r="Z56" s="3">
        <v>15</v>
      </c>
      <c r="AA56" s="3">
        <v>60</v>
      </c>
      <c r="AB56" s="3" t="s">
        <v>29</v>
      </c>
      <c r="AC56" s="7" t="s">
        <v>30</v>
      </c>
      <c r="AD56" s="3">
        <v>5</v>
      </c>
      <c r="AE56" s="3">
        <v>2</v>
      </c>
      <c r="AF56" s="3"/>
      <c r="AG56" s="3"/>
      <c r="AH56" s="8"/>
      <c r="AI56" s="17"/>
      <c r="AJ56" s="3"/>
    </row>
    <row r="57" spans="2:36" ht="80.099999999999994" customHeight="1" x14ac:dyDescent="0.25">
      <c r="B57" s="9"/>
      <c r="C57" s="3"/>
      <c r="D57" s="3"/>
      <c r="E57" s="11" t="s">
        <v>13</v>
      </c>
      <c r="F57" s="3"/>
      <c r="G57" s="3"/>
      <c r="H57" s="3"/>
      <c r="I57" s="3"/>
      <c r="J57" s="28" t="s">
        <v>13</v>
      </c>
      <c r="K57" s="3"/>
      <c r="L57" s="3"/>
      <c r="M57" s="3"/>
      <c r="N57" s="25" t="s">
        <v>13</v>
      </c>
      <c r="O57" s="3"/>
      <c r="P57" s="3"/>
      <c r="Q57" s="3"/>
      <c r="R57" s="3"/>
      <c r="S57" s="5" t="s">
        <v>270</v>
      </c>
      <c r="T57" s="3">
        <v>12</v>
      </c>
      <c r="U57" s="3">
        <v>140</v>
      </c>
      <c r="V57" s="3">
        <v>15</v>
      </c>
      <c r="W57" s="6">
        <v>35</v>
      </c>
      <c r="X57" s="12">
        <v>0</v>
      </c>
      <c r="Y57" s="3">
        <v>10</v>
      </c>
      <c r="Z57" s="3">
        <v>15</v>
      </c>
      <c r="AA57" s="3">
        <v>50</v>
      </c>
      <c r="AB57" s="3" t="s">
        <v>29</v>
      </c>
      <c r="AC57" s="7" t="s">
        <v>149</v>
      </c>
      <c r="AD57" s="3">
        <v>4</v>
      </c>
      <c r="AE57" s="3">
        <v>2</v>
      </c>
      <c r="AF57" s="3"/>
      <c r="AG57" s="3"/>
      <c r="AH57" s="8"/>
      <c r="AI57" s="17"/>
      <c r="AJ57" s="3"/>
    </row>
    <row r="58" spans="2:36" ht="80.099999999999994" customHeight="1" x14ac:dyDescent="0.25">
      <c r="B58" s="9"/>
      <c r="C58" s="3"/>
      <c r="D58" s="3"/>
      <c r="E58" s="3"/>
      <c r="F58" s="3"/>
      <c r="G58" s="3"/>
      <c r="H58" s="32" t="s">
        <v>13</v>
      </c>
      <c r="I58" s="3"/>
      <c r="J58" s="3"/>
      <c r="K58" s="3"/>
      <c r="L58" s="3"/>
      <c r="M58" s="3"/>
      <c r="N58" s="3"/>
      <c r="O58" s="3"/>
      <c r="P58" s="3"/>
      <c r="Q58" s="3"/>
      <c r="R58" s="3"/>
      <c r="S58" s="5" t="s">
        <v>263</v>
      </c>
      <c r="T58" s="3">
        <v>12</v>
      </c>
      <c r="U58" s="3">
        <v>120</v>
      </c>
      <c r="V58" s="3">
        <v>11</v>
      </c>
      <c r="W58" s="6">
        <v>25</v>
      </c>
      <c r="X58" s="12">
        <v>0</v>
      </c>
      <c r="Y58" s="3">
        <v>20</v>
      </c>
      <c r="Z58" s="3">
        <v>15</v>
      </c>
      <c r="AA58" s="3">
        <v>45</v>
      </c>
      <c r="AB58" s="3" t="s">
        <v>29</v>
      </c>
      <c r="AC58" s="7" t="s">
        <v>264</v>
      </c>
      <c r="AD58" s="3">
        <v>4</v>
      </c>
      <c r="AE58" s="3">
        <v>1</v>
      </c>
      <c r="AF58" s="3"/>
      <c r="AG58" s="3"/>
      <c r="AH58" s="8" t="s">
        <v>171</v>
      </c>
      <c r="AI58" s="17"/>
      <c r="AJ58" s="3"/>
    </row>
    <row r="59" spans="2:36" ht="80.099999999999994" customHeight="1" x14ac:dyDescent="0.25">
      <c r="B59" s="9"/>
      <c r="C59" s="3"/>
      <c r="D59" s="3"/>
      <c r="E59" s="3"/>
      <c r="F59" s="3"/>
      <c r="G59" s="3"/>
      <c r="H59" s="3"/>
      <c r="I59" s="3"/>
      <c r="J59" s="3"/>
      <c r="K59" s="27" t="s">
        <v>13</v>
      </c>
      <c r="L59" s="3"/>
      <c r="M59" s="3"/>
      <c r="N59" s="3"/>
      <c r="O59" s="3"/>
      <c r="P59" s="3"/>
      <c r="Q59" s="3"/>
      <c r="R59" s="3"/>
      <c r="S59" s="5" t="s">
        <v>256</v>
      </c>
      <c r="T59" s="3">
        <v>11</v>
      </c>
      <c r="U59" s="3">
        <v>150</v>
      </c>
      <c r="V59" s="3">
        <v>14</v>
      </c>
      <c r="W59" s="6">
        <v>30</v>
      </c>
      <c r="X59" s="12">
        <v>0</v>
      </c>
      <c r="Y59" s="3">
        <v>15</v>
      </c>
      <c r="Z59" s="3">
        <v>10</v>
      </c>
      <c r="AA59" s="3">
        <v>90</v>
      </c>
      <c r="AB59" s="3" t="s">
        <v>29</v>
      </c>
      <c r="AC59" s="7" t="s">
        <v>257</v>
      </c>
      <c r="AD59" s="3">
        <v>4</v>
      </c>
      <c r="AE59" s="3">
        <v>2</v>
      </c>
      <c r="AF59" s="3"/>
      <c r="AG59" s="3"/>
      <c r="AH59" s="8"/>
      <c r="AI59" s="17"/>
      <c r="AJ59" s="3"/>
    </row>
    <row r="60" spans="2:36" ht="80.099999999999994" customHeight="1" x14ac:dyDescent="0.25">
      <c r="B60" s="9"/>
      <c r="C60" s="3"/>
      <c r="D60" s="3"/>
      <c r="E60" s="3"/>
      <c r="F60" s="3"/>
      <c r="G60" s="3"/>
      <c r="H60" s="3"/>
      <c r="I60" s="3"/>
      <c r="J60" s="3"/>
      <c r="K60" s="3"/>
      <c r="L60" s="3"/>
      <c r="M60" s="26" t="s">
        <v>13</v>
      </c>
      <c r="N60" s="3"/>
      <c r="O60" s="3"/>
      <c r="P60" s="3"/>
      <c r="Q60" s="3"/>
      <c r="R60" s="3"/>
      <c r="S60" s="5" t="s">
        <v>258</v>
      </c>
      <c r="T60" s="3">
        <v>11</v>
      </c>
      <c r="U60" s="3">
        <v>150</v>
      </c>
      <c r="V60" s="3">
        <v>6</v>
      </c>
      <c r="W60" s="12">
        <v>20</v>
      </c>
      <c r="X60" s="12">
        <v>6</v>
      </c>
      <c r="Y60" s="3">
        <v>10</v>
      </c>
      <c r="Z60" s="3">
        <v>5</v>
      </c>
      <c r="AA60" s="3">
        <v>70</v>
      </c>
      <c r="AB60" s="3" t="s">
        <v>29</v>
      </c>
      <c r="AC60" s="7">
        <v>150</v>
      </c>
      <c r="AD60" s="3">
        <v>4</v>
      </c>
      <c r="AE60" s="3">
        <v>2</v>
      </c>
      <c r="AF60" s="3"/>
      <c r="AG60" s="3"/>
      <c r="AH60" s="8" t="s">
        <v>259</v>
      </c>
      <c r="AI60" s="17"/>
      <c r="AJ60" s="3"/>
    </row>
    <row r="61" spans="2:36" ht="80.099999999999994" customHeight="1" x14ac:dyDescent="0.25">
      <c r="B61" s="9"/>
      <c r="C61" s="3"/>
      <c r="D61" s="3"/>
      <c r="E61" s="3"/>
      <c r="F61" s="3"/>
      <c r="G61" s="3"/>
      <c r="H61" s="3"/>
      <c r="I61" s="3"/>
      <c r="J61" s="3"/>
      <c r="K61" s="3"/>
      <c r="L61" s="3"/>
      <c r="M61" s="3"/>
      <c r="N61" s="3"/>
      <c r="O61" s="3"/>
      <c r="P61" s="3"/>
      <c r="Q61" s="3"/>
      <c r="R61" s="21" t="s">
        <v>13</v>
      </c>
      <c r="S61" s="5" t="s">
        <v>260</v>
      </c>
      <c r="T61" s="3">
        <v>11</v>
      </c>
      <c r="U61" s="3">
        <v>90</v>
      </c>
      <c r="V61" s="3">
        <v>16</v>
      </c>
      <c r="W61" s="6">
        <v>15</v>
      </c>
      <c r="X61" s="12">
        <v>0</v>
      </c>
      <c r="Y61" s="3">
        <v>10</v>
      </c>
      <c r="Z61" s="3">
        <v>10</v>
      </c>
      <c r="AA61" s="3">
        <v>60</v>
      </c>
      <c r="AB61" s="3" t="s">
        <v>29</v>
      </c>
      <c r="AC61" s="7" t="s">
        <v>261</v>
      </c>
      <c r="AD61" s="3">
        <v>3</v>
      </c>
      <c r="AE61" s="3">
        <v>2</v>
      </c>
      <c r="AF61" s="3"/>
      <c r="AG61" s="3"/>
      <c r="AH61" s="8" t="s">
        <v>262</v>
      </c>
      <c r="AI61" s="17"/>
      <c r="AJ61" s="3"/>
    </row>
    <row r="62" spans="2:36" ht="80.099999999999994" customHeight="1" x14ac:dyDescent="0.25">
      <c r="B62" s="9"/>
      <c r="C62" s="3"/>
      <c r="D62" s="3"/>
      <c r="E62" s="3"/>
      <c r="F62" s="3"/>
      <c r="G62" s="35" t="s">
        <v>13</v>
      </c>
      <c r="H62" s="3"/>
      <c r="I62" s="3"/>
      <c r="J62" s="3"/>
      <c r="K62" s="3"/>
      <c r="L62" s="3"/>
      <c r="M62" s="3"/>
      <c r="N62" s="3"/>
      <c r="O62" s="3"/>
      <c r="P62" s="3"/>
      <c r="Q62" s="3"/>
      <c r="R62" s="3"/>
      <c r="S62" s="5" t="s">
        <v>233</v>
      </c>
      <c r="T62" s="3">
        <v>10</v>
      </c>
      <c r="U62" s="3">
        <v>200</v>
      </c>
      <c r="V62" s="3">
        <v>2</v>
      </c>
      <c r="W62" s="6">
        <v>30</v>
      </c>
      <c r="X62" s="12">
        <v>0</v>
      </c>
      <c r="Y62" s="3">
        <v>20</v>
      </c>
      <c r="Z62" s="3">
        <v>10</v>
      </c>
      <c r="AA62" s="3">
        <v>85</v>
      </c>
      <c r="AB62" s="3" t="s">
        <v>29</v>
      </c>
      <c r="AC62" s="7">
        <v>300</v>
      </c>
      <c r="AD62" s="3">
        <v>4</v>
      </c>
      <c r="AE62" s="3">
        <v>1</v>
      </c>
      <c r="AF62" s="3"/>
      <c r="AG62" s="3"/>
      <c r="AH62" s="8" t="s">
        <v>234</v>
      </c>
      <c r="AI62" s="17"/>
      <c r="AJ62" s="3"/>
    </row>
    <row r="63" spans="2:36" ht="80.099999999999994" customHeight="1" x14ac:dyDescent="0.25">
      <c r="B63" s="9"/>
      <c r="C63" s="4" t="s">
        <v>13</v>
      </c>
      <c r="D63" s="3"/>
      <c r="E63" s="3"/>
      <c r="F63" s="3"/>
      <c r="G63" s="3"/>
      <c r="H63" s="3"/>
      <c r="I63" s="3"/>
      <c r="J63" s="3"/>
      <c r="K63" s="3"/>
      <c r="L63" s="3"/>
      <c r="M63" s="3"/>
      <c r="N63" s="3"/>
      <c r="O63" s="3"/>
      <c r="P63" s="3"/>
      <c r="Q63" s="3"/>
      <c r="R63" s="3"/>
      <c r="S63" s="5" t="s">
        <v>252</v>
      </c>
      <c r="T63" s="3">
        <v>10</v>
      </c>
      <c r="U63" s="3">
        <v>150</v>
      </c>
      <c r="V63" s="3">
        <v>16</v>
      </c>
      <c r="W63" s="6">
        <v>25</v>
      </c>
      <c r="X63" s="12">
        <v>0</v>
      </c>
      <c r="Y63" s="3">
        <v>20</v>
      </c>
      <c r="Z63" s="3">
        <v>10</v>
      </c>
      <c r="AA63" s="3">
        <v>50</v>
      </c>
      <c r="AB63" s="3" t="s">
        <v>29</v>
      </c>
      <c r="AC63" s="7" t="s">
        <v>253</v>
      </c>
      <c r="AD63" s="3">
        <v>5</v>
      </c>
      <c r="AE63" s="3">
        <v>2</v>
      </c>
      <c r="AF63" s="3"/>
      <c r="AG63" s="3"/>
      <c r="AH63" s="8" t="s">
        <v>254</v>
      </c>
      <c r="AI63" s="17"/>
      <c r="AJ63" s="3"/>
    </row>
    <row r="64" spans="2:36" ht="80.099999999999994" customHeight="1" x14ac:dyDescent="0.25">
      <c r="B64" s="9"/>
      <c r="C64" s="3"/>
      <c r="D64" s="3"/>
      <c r="E64" s="3"/>
      <c r="F64" s="3"/>
      <c r="G64" s="35" t="s">
        <v>13</v>
      </c>
      <c r="H64" s="32" t="s">
        <v>13</v>
      </c>
      <c r="I64" s="3"/>
      <c r="J64" s="3"/>
      <c r="K64" s="3"/>
      <c r="L64" s="20" t="s">
        <v>13</v>
      </c>
      <c r="M64" s="3"/>
      <c r="N64" s="3"/>
      <c r="O64" s="3"/>
      <c r="P64" s="3"/>
      <c r="Q64" s="3"/>
      <c r="R64" s="21" t="s">
        <v>13</v>
      </c>
      <c r="S64" s="5" t="s">
        <v>237</v>
      </c>
      <c r="T64" s="3">
        <v>10</v>
      </c>
      <c r="U64" s="3">
        <v>140</v>
      </c>
      <c r="V64" s="3">
        <v>14</v>
      </c>
      <c r="W64" s="6">
        <v>30</v>
      </c>
      <c r="X64" s="12">
        <v>0</v>
      </c>
      <c r="Y64" s="3">
        <v>10</v>
      </c>
      <c r="Z64" s="3">
        <v>10</v>
      </c>
      <c r="AA64" s="3">
        <v>45</v>
      </c>
      <c r="AB64" s="3" t="s">
        <v>29</v>
      </c>
      <c r="AC64" s="7" t="s">
        <v>238</v>
      </c>
      <c r="AD64" s="3">
        <v>4</v>
      </c>
      <c r="AE64" s="3">
        <v>2</v>
      </c>
      <c r="AF64" s="3"/>
      <c r="AG64" s="3"/>
      <c r="AH64" s="8"/>
      <c r="AI64" s="17"/>
      <c r="AJ64" s="3"/>
    </row>
    <row r="65" spans="2:36" ht="80.099999999999994" customHeight="1" x14ac:dyDescent="0.25">
      <c r="B65" s="9"/>
      <c r="C65" s="3"/>
      <c r="D65" s="3"/>
      <c r="E65" s="3"/>
      <c r="F65" s="3"/>
      <c r="G65" s="3"/>
      <c r="H65" s="3"/>
      <c r="I65" s="3"/>
      <c r="J65" s="3"/>
      <c r="K65" s="3"/>
      <c r="L65" s="3"/>
      <c r="M65" s="3"/>
      <c r="N65" s="3"/>
      <c r="O65" s="3"/>
      <c r="P65" s="23" t="s">
        <v>13</v>
      </c>
      <c r="Q65" s="3"/>
      <c r="R65" s="3"/>
      <c r="S65" s="5" t="s">
        <v>248</v>
      </c>
      <c r="T65" s="3">
        <v>10</v>
      </c>
      <c r="U65" s="3">
        <v>125</v>
      </c>
      <c r="V65" s="3">
        <v>14</v>
      </c>
      <c r="W65" s="6">
        <v>25</v>
      </c>
      <c r="X65" s="12">
        <v>0</v>
      </c>
      <c r="Y65" s="3">
        <v>10</v>
      </c>
      <c r="Z65" s="3">
        <v>10</v>
      </c>
      <c r="AA65" s="3">
        <v>60</v>
      </c>
      <c r="AB65" s="3" t="s">
        <v>29</v>
      </c>
      <c r="AC65" s="7">
        <v>100</v>
      </c>
      <c r="AD65" s="3">
        <v>4</v>
      </c>
      <c r="AE65" s="3">
        <v>2</v>
      </c>
      <c r="AF65" s="3"/>
      <c r="AG65" s="3"/>
      <c r="AH65" s="8" t="s">
        <v>54</v>
      </c>
      <c r="AI65" s="17"/>
      <c r="AJ65" s="3"/>
    </row>
    <row r="66" spans="2:36" ht="80.099999999999994" customHeight="1" x14ac:dyDescent="0.25">
      <c r="B66" s="9"/>
      <c r="C66" s="3"/>
      <c r="D66" s="3"/>
      <c r="E66" s="3"/>
      <c r="F66" s="3"/>
      <c r="G66" s="3"/>
      <c r="H66" s="3"/>
      <c r="I66" s="3"/>
      <c r="J66" s="3"/>
      <c r="K66" s="3"/>
      <c r="L66" s="3"/>
      <c r="M66" s="3"/>
      <c r="N66" s="3"/>
      <c r="O66" s="24" t="s">
        <v>13</v>
      </c>
      <c r="P66" s="3"/>
      <c r="Q66" s="3"/>
      <c r="R66" s="3"/>
      <c r="S66" s="5" t="s">
        <v>243</v>
      </c>
      <c r="T66" s="3">
        <v>10</v>
      </c>
      <c r="U66" s="3">
        <v>120</v>
      </c>
      <c r="V66" s="3">
        <v>20</v>
      </c>
      <c r="W66" s="6">
        <v>20</v>
      </c>
      <c r="X66" s="12">
        <v>0</v>
      </c>
      <c r="Y66" s="3">
        <v>10</v>
      </c>
      <c r="Z66" s="3">
        <v>5</v>
      </c>
      <c r="AA66" s="3">
        <v>60</v>
      </c>
      <c r="AB66" s="3" t="s">
        <v>29</v>
      </c>
      <c r="AC66" s="7" t="s">
        <v>244</v>
      </c>
      <c r="AD66" s="3">
        <v>3</v>
      </c>
      <c r="AE66" s="3">
        <v>2</v>
      </c>
      <c r="AF66" s="3"/>
      <c r="AG66" s="3"/>
      <c r="AH66" s="8" t="s">
        <v>54</v>
      </c>
      <c r="AI66" s="17"/>
      <c r="AJ66" s="3"/>
    </row>
    <row r="67" spans="2:36" ht="80.099999999999994" customHeight="1" x14ac:dyDescent="0.25">
      <c r="B67" s="9"/>
      <c r="C67" s="3"/>
      <c r="D67" s="3"/>
      <c r="E67" s="3"/>
      <c r="F67" s="3"/>
      <c r="G67" s="3"/>
      <c r="H67" s="3"/>
      <c r="I67" s="3"/>
      <c r="J67" s="3"/>
      <c r="K67" s="3"/>
      <c r="L67" s="3"/>
      <c r="M67" s="26" t="s">
        <v>13</v>
      </c>
      <c r="N67" s="3"/>
      <c r="O67" s="3"/>
      <c r="P67" s="3"/>
      <c r="Q67" s="3"/>
      <c r="R67" s="3"/>
      <c r="S67" s="5" t="s">
        <v>255</v>
      </c>
      <c r="T67" s="3">
        <v>10</v>
      </c>
      <c r="U67" s="3">
        <v>120</v>
      </c>
      <c r="V67" s="3">
        <v>15</v>
      </c>
      <c r="W67" s="6">
        <v>20</v>
      </c>
      <c r="X67" s="12">
        <v>0</v>
      </c>
      <c r="Y67" s="3">
        <v>10</v>
      </c>
      <c r="Z67" s="3">
        <v>5</v>
      </c>
      <c r="AA67" s="3">
        <v>60</v>
      </c>
      <c r="AB67" s="3" t="s">
        <v>29</v>
      </c>
      <c r="AC67" s="7">
        <v>100</v>
      </c>
      <c r="AD67" s="3">
        <v>3</v>
      </c>
      <c r="AE67" s="3">
        <v>2</v>
      </c>
      <c r="AF67" s="3"/>
      <c r="AG67" s="3"/>
      <c r="AH67" s="8"/>
      <c r="AI67" s="17"/>
      <c r="AJ67" s="3"/>
    </row>
    <row r="68" spans="2:36" ht="80.099999999999994" customHeight="1" x14ac:dyDescent="0.25">
      <c r="B68" s="9"/>
      <c r="C68" s="3"/>
      <c r="D68" s="3"/>
      <c r="E68" s="3"/>
      <c r="F68" s="3"/>
      <c r="G68" s="3"/>
      <c r="H68" s="3"/>
      <c r="I68" s="3"/>
      <c r="J68" s="3"/>
      <c r="K68" s="3"/>
      <c r="L68" s="3"/>
      <c r="M68" s="3"/>
      <c r="N68" s="3"/>
      <c r="O68" s="3"/>
      <c r="P68" s="3"/>
      <c r="Q68" s="22" t="s">
        <v>13</v>
      </c>
      <c r="R68" s="3"/>
      <c r="S68" s="5" t="s">
        <v>250</v>
      </c>
      <c r="T68" s="3">
        <v>10</v>
      </c>
      <c r="U68" s="3">
        <v>120</v>
      </c>
      <c r="V68" s="3">
        <v>14</v>
      </c>
      <c r="W68" s="6">
        <v>30</v>
      </c>
      <c r="X68" s="12">
        <v>0</v>
      </c>
      <c r="Y68" s="3">
        <v>10</v>
      </c>
      <c r="Z68" s="3">
        <v>10</v>
      </c>
      <c r="AA68" s="3">
        <v>50</v>
      </c>
      <c r="AB68" s="3" t="s">
        <v>29</v>
      </c>
      <c r="AC68" s="7" t="s">
        <v>251</v>
      </c>
      <c r="AD68" s="3">
        <v>3</v>
      </c>
      <c r="AE68" s="3">
        <v>2</v>
      </c>
      <c r="AF68" s="3"/>
      <c r="AG68" s="3"/>
      <c r="AH68" s="8" t="s">
        <v>56</v>
      </c>
      <c r="AI68" s="17"/>
      <c r="AJ68" s="3"/>
    </row>
    <row r="69" spans="2:36" ht="80.099999999999994" customHeight="1" x14ac:dyDescent="0.25">
      <c r="B69" s="9"/>
      <c r="C69" s="3"/>
      <c r="D69" s="3"/>
      <c r="E69" s="3"/>
      <c r="F69" s="3"/>
      <c r="G69" s="3"/>
      <c r="H69" s="3"/>
      <c r="I69" s="3"/>
      <c r="J69" s="3"/>
      <c r="K69" s="3"/>
      <c r="L69" s="3"/>
      <c r="M69" s="3"/>
      <c r="N69" s="25" t="s">
        <v>13</v>
      </c>
      <c r="O69" s="3"/>
      <c r="P69" s="3"/>
      <c r="Q69" s="3"/>
      <c r="R69" s="3"/>
      <c r="S69" s="5" t="s">
        <v>245</v>
      </c>
      <c r="T69" s="3">
        <v>10</v>
      </c>
      <c r="U69" s="3">
        <v>120</v>
      </c>
      <c r="V69" s="3">
        <v>11</v>
      </c>
      <c r="W69" s="6">
        <v>40</v>
      </c>
      <c r="X69" s="12">
        <v>0</v>
      </c>
      <c r="Y69" s="3">
        <v>10</v>
      </c>
      <c r="Z69" s="3">
        <v>30</v>
      </c>
      <c r="AA69" s="3">
        <v>80</v>
      </c>
      <c r="AB69" s="3" t="s">
        <v>29</v>
      </c>
      <c r="AC69" s="7" t="s">
        <v>246</v>
      </c>
      <c r="AD69" s="3">
        <v>6</v>
      </c>
      <c r="AE69" s="3">
        <v>1</v>
      </c>
      <c r="AF69" s="3"/>
      <c r="AG69" s="3"/>
      <c r="AH69" s="8" t="s">
        <v>247</v>
      </c>
      <c r="AI69" s="17"/>
      <c r="AJ69" s="3"/>
    </row>
    <row r="70" spans="2:36" ht="80.099999999999994" customHeight="1" x14ac:dyDescent="0.25">
      <c r="B70" s="9"/>
      <c r="C70" s="3"/>
      <c r="D70" s="3"/>
      <c r="E70" s="11" t="s">
        <v>13</v>
      </c>
      <c r="F70" s="3"/>
      <c r="G70" s="3"/>
      <c r="H70" s="3"/>
      <c r="I70" s="3"/>
      <c r="J70" s="3"/>
      <c r="K70" s="3"/>
      <c r="L70" s="3"/>
      <c r="M70" s="3"/>
      <c r="N70" s="3"/>
      <c r="O70" s="3"/>
      <c r="P70" s="3"/>
      <c r="Q70" s="22" t="s">
        <v>13</v>
      </c>
      <c r="R70" s="3"/>
      <c r="S70" s="5" t="s">
        <v>249</v>
      </c>
      <c r="T70" s="3">
        <v>10</v>
      </c>
      <c r="U70" s="3">
        <v>120</v>
      </c>
      <c r="V70" s="3">
        <v>10</v>
      </c>
      <c r="W70" s="6">
        <v>20</v>
      </c>
      <c r="X70" s="12">
        <v>0</v>
      </c>
      <c r="Y70" s="3">
        <v>10</v>
      </c>
      <c r="Z70" s="3">
        <v>10</v>
      </c>
      <c r="AA70" s="3">
        <v>50</v>
      </c>
      <c r="AB70" s="3" t="s">
        <v>29</v>
      </c>
      <c r="AC70" s="7">
        <v>200</v>
      </c>
      <c r="AD70" s="3">
        <v>3</v>
      </c>
      <c r="AE70" s="3">
        <v>1</v>
      </c>
      <c r="AF70" s="3"/>
      <c r="AG70" s="3"/>
      <c r="AH70" s="8" t="s">
        <v>157</v>
      </c>
      <c r="AI70" s="17"/>
      <c r="AJ70" s="3"/>
    </row>
    <row r="71" spans="2:36" ht="80.099999999999994" customHeight="1" x14ac:dyDescent="0.25">
      <c r="B71" s="9"/>
      <c r="C71" s="3"/>
      <c r="D71" s="3"/>
      <c r="E71" s="3"/>
      <c r="F71" s="3"/>
      <c r="G71" s="3"/>
      <c r="H71" s="3"/>
      <c r="I71" s="3"/>
      <c r="J71" s="3"/>
      <c r="K71" s="3"/>
      <c r="L71" s="3"/>
      <c r="M71" s="3"/>
      <c r="N71" s="3"/>
      <c r="O71" s="3"/>
      <c r="P71" s="3"/>
      <c r="Q71" s="3"/>
      <c r="R71" s="21" t="s">
        <v>13</v>
      </c>
      <c r="S71" s="5" t="s">
        <v>231</v>
      </c>
      <c r="T71" s="3">
        <v>10</v>
      </c>
      <c r="U71" s="3">
        <v>100</v>
      </c>
      <c r="V71" s="3">
        <v>16</v>
      </c>
      <c r="W71" s="12">
        <v>20</v>
      </c>
      <c r="X71" s="12">
        <v>8</v>
      </c>
      <c r="Y71" s="3">
        <v>5</v>
      </c>
      <c r="Z71" s="3">
        <v>10</v>
      </c>
      <c r="AA71" s="3">
        <v>75</v>
      </c>
      <c r="AB71" s="3" t="s">
        <v>29</v>
      </c>
      <c r="AC71" s="7">
        <v>250</v>
      </c>
      <c r="AD71" s="3">
        <v>5</v>
      </c>
      <c r="AE71" s="3">
        <v>1</v>
      </c>
      <c r="AF71" s="3"/>
      <c r="AG71" s="3"/>
      <c r="AH71" s="8" t="s">
        <v>232</v>
      </c>
      <c r="AI71" s="17"/>
      <c r="AJ71" s="3"/>
    </row>
    <row r="72" spans="2:36" ht="80.099999999999994" customHeight="1" x14ac:dyDescent="0.25">
      <c r="B72" s="9"/>
      <c r="C72" s="3"/>
      <c r="D72" s="3"/>
      <c r="E72" s="3"/>
      <c r="F72" s="3"/>
      <c r="G72" s="3"/>
      <c r="H72" s="3"/>
      <c r="I72" s="3"/>
      <c r="J72" s="3"/>
      <c r="K72" s="3"/>
      <c r="L72" s="3"/>
      <c r="M72" s="3"/>
      <c r="N72" s="3"/>
      <c r="O72" s="3"/>
      <c r="P72" s="3"/>
      <c r="Q72" s="22" t="s">
        <v>13</v>
      </c>
      <c r="R72" s="3"/>
      <c r="S72" s="5" t="s">
        <v>241</v>
      </c>
      <c r="T72" s="3">
        <v>10</v>
      </c>
      <c r="U72" s="3">
        <v>100</v>
      </c>
      <c r="V72" s="3">
        <v>8</v>
      </c>
      <c r="W72" s="12">
        <v>25</v>
      </c>
      <c r="X72" s="12">
        <v>6</v>
      </c>
      <c r="Y72" s="3">
        <v>10</v>
      </c>
      <c r="Z72" s="3">
        <v>15</v>
      </c>
      <c r="AA72" s="3">
        <v>1</v>
      </c>
      <c r="AB72" s="3" t="s">
        <v>29</v>
      </c>
      <c r="AC72" s="7">
        <v>200</v>
      </c>
      <c r="AD72" s="3">
        <v>4</v>
      </c>
      <c r="AE72" s="3">
        <v>1</v>
      </c>
      <c r="AF72" s="3"/>
      <c r="AG72" s="3"/>
      <c r="AH72" s="8" t="s">
        <v>242</v>
      </c>
      <c r="AI72" s="17"/>
      <c r="AJ72" s="3"/>
    </row>
    <row r="73" spans="2:36" ht="80.099999999999994" customHeight="1" x14ac:dyDescent="0.25">
      <c r="B73" s="9"/>
      <c r="C73" s="3"/>
      <c r="D73" s="3"/>
      <c r="E73" s="3"/>
      <c r="F73" s="3"/>
      <c r="G73" s="3"/>
      <c r="H73" s="3"/>
      <c r="I73" s="3"/>
      <c r="J73" s="3"/>
      <c r="K73" s="3"/>
      <c r="L73" s="3"/>
      <c r="M73" s="3"/>
      <c r="N73" s="25" t="s">
        <v>13</v>
      </c>
      <c r="O73" s="3"/>
      <c r="P73" s="3"/>
      <c r="Q73" s="3"/>
      <c r="R73" s="3"/>
      <c r="S73" s="5" t="s">
        <v>235</v>
      </c>
      <c r="T73" s="3">
        <v>10</v>
      </c>
      <c r="U73" s="3">
        <v>75</v>
      </c>
      <c r="V73" s="3">
        <v>14</v>
      </c>
      <c r="W73" s="12">
        <v>15</v>
      </c>
      <c r="X73" s="12">
        <v>2</v>
      </c>
      <c r="Y73" s="3">
        <v>5</v>
      </c>
      <c r="Z73" s="3">
        <v>20</v>
      </c>
      <c r="AA73" s="3">
        <v>60</v>
      </c>
      <c r="AB73" s="3" t="s">
        <v>29</v>
      </c>
      <c r="AC73" s="7" t="s">
        <v>236</v>
      </c>
      <c r="AD73" s="3">
        <v>4</v>
      </c>
      <c r="AE73" s="3">
        <v>1</v>
      </c>
      <c r="AF73" s="3"/>
      <c r="AG73" s="3"/>
      <c r="AH73" s="8" t="s">
        <v>47</v>
      </c>
      <c r="AI73" s="17"/>
      <c r="AJ73" s="3"/>
    </row>
    <row r="74" spans="2:36" ht="80.099999999999994" customHeight="1" x14ac:dyDescent="0.25">
      <c r="B74" s="9"/>
      <c r="C74" s="3"/>
      <c r="D74" s="3"/>
      <c r="E74" s="3"/>
      <c r="F74" s="3"/>
      <c r="G74" s="3"/>
      <c r="H74" s="3"/>
      <c r="I74" s="3"/>
      <c r="J74" s="28" t="s">
        <v>13</v>
      </c>
      <c r="K74" s="3"/>
      <c r="L74" s="3"/>
      <c r="M74" s="3"/>
      <c r="N74" s="3"/>
      <c r="O74" s="3"/>
      <c r="P74" s="3"/>
      <c r="Q74" s="3"/>
      <c r="R74" s="3"/>
      <c r="S74" s="5" t="s">
        <v>239</v>
      </c>
      <c r="T74" s="3">
        <v>10</v>
      </c>
      <c r="U74" s="3">
        <v>30</v>
      </c>
      <c r="V74" s="3">
        <v>11</v>
      </c>
      <c r="W74" s="6">
        <v>15</v>
      </c>
      <c r="X74" s="12">
        <v>0</v>
      </c>
      <c r="Y74" s="3">
        <v>15</v>
      </c>
      <c r="Z74" s="3">
        <v>20</v>
      </c>
      <c r="AA74" s="3">
        <v>28</v>
      </c>
      <c r="AB74" s="3" t="s">
        <v>29</v>
      </c>
      <c r="AC74" s="7" t="s">
        <v>240</v>
      </c>
      <c r="AD74" s="3">
        <v>1</v>
      </c>
      <c r="AE74" s="3">
        <v>1</v>
      </c>
      <c r="AF74" s="3"/>
      <c r="AG74" s="3"/>
      <c r="AH74" s="8" t="s">
        <v>189</v>
      </c>
      <c r="AI74" s="17"/>
      <c r="AJ74" s="3"/>
    </row>
    <row r="75" spans="2:36" ht="80.099999999999994" customHeight="1" x14ac:dyDescent="0.25">
      <c r="B75" s="9"/>
      <c r="C75" s="3"/>
      <c r="D75" s="10" t="s">
        <v>13</v>
      </c>
      <c r="E75" s="3"/>
      <c r="F75" s="3"/>
      <c r="G75" s="3"/>
      <c r="H75" s="3"/>
      <c r="I75" s="3"/>
      <c r="J75" s="3"/>
      <c r="K75" s="3"/>
      <c r="L75" s="3"/>
      <c r="M75" s="3"/>
      <c r="N75" s="3"/>
      <c r="O75" s="3"/>
      <c r="P75" s="3"/>
      <c r="Q75" s="3"/>
      <c r="R75" s="3"/>
      <c r="S75" s="5" t="s">
        <v>229</v>
      </c>
      <c r="T75" s="3">
        <v>9</v>
      </c>
      <c r="U75" s="3">
        <v>120</v>
      </c>
      <c r="V75" s="3">
        <v>17</v>
      </c>
      <c r="W75" s="6">
        <v>25</v>
      </c>
      <c r="X75" s="12">
        <v>0</v>
      </c>
      <c r="Y75" s="3">
        <v>15</v>
      </c>
      <c r="Z75" s="3">
        <v>20</v>
      </c>
      <c r="AA75" s="3">
        <v>65</v>
      </c>
      <c r="AB75" s="3" t="s">
        <v>29</v>
      </c>
      <c r="AC75" s="7" t="s">
        <v>30</v>
      </c>
      <c r="AD75" s="3">
        <v>3</v>
      </c>
      <c r="AE75" s="3">
        <v>2</v>
      </c>
      <c r="AF75" s="3"/>
      <c r="AG75" s="3"/>
      <c r="AH75" s="8" t="s">
        <v>402</v>
      </c>
      <c r="AI75" s="18" t="s">
        <v>406</v>
      </c>
      <c r="AJ75" s="3"/>
    </row>
    <row r="76" spans="2:36" ht="80.099999999999994" customHeight="1" x14ac:dyDescent="0.25">
      <c r="B76" s="9"/>
      <c r="C76" s="3"/>
      <c r="D76" s="3"/>
      <c r="E76" s="3"/>
      <c r="F76" s="3"/>
      <c r="G76" s="3"/>
      <c r="H76" s="32" t="s">
        <v>13</v>
      </c>
      <c r="I76" s="3"/>
      <c r="J76" s="3"/>
      <c r="K76" s="3"/>
      <c r="L76" s="3"/>
      <c r="M76" s="3"/>
      <c r="N76" s="3"/>
      <c r="O76" s="3"/>
      <c r="P76" s="3"/>
      <c r="Q76" s="3"/>
      <c r="R76" s="3"/>
      <c r="S76" s="5" t="s">
        <v>224</v>
      </c>
      <c r="T76" s="3">
        <v>9</v>
      </c>
      <c r="U76" s="3">
        <v>120</v>
      </c>
      <c r="V76" s="3">
        <v>17</v>
      </c>
      <c r="W76" s="6">
        <v>20</v>
      </c>
      <c r="X76" s="12">
        <v>0</v>
      </c>
      <c r="Y76" s="3">
        <v>10</v>
      </c>
      <c r="Z76" s="3">
        <v>10</v>
      </c>
      <c r="AA76" s="3">
        <v>1</v>
      </c>
      <c r="AB76" s="3" t="s">
        <v>29</v>
      </c>
      <c r="AC76" s="7">
        <v>240</v>
      </c>
      <c r="AD76" s="3">
        <v>3</v>
      </c>
      <c r="AE76" s="3">
        <v>2</v>
      </c>
      <c r="AF76" s="3"/>
      <c r="AG76" s="3"/>
      <c r="AH76" s="8" t="s">
        <v>225</v>
      </c>
      <c r="AI76" s="17"/>
      <c r="AJ76" s="3"/>
    </row>
    <row r="77" spans="2:36" ht="80.099999999999994" customHeight="1" x14ac:dyDescent="0.25">
      <c r="B77" s="9"/>
      <c r="C77" s="3"/>
      <c r="D77" s="3"/>
      <c r="E77" s="3"/>
      <c r="F77" s="3"/>
      <c r="G77" s="3"/>
      <c r="H77" s="3"/>
      <c r="I77" s="3"/>
      <c r="J77" s="3"/>
      <c r="K77" s="27" t="s">
        <v>13</v>
      </c>
      <c r="L77" s="3"/>
      <c r="M77" s="3"/>
      <c r="N77" s="3"/>
      <c r="O77" s="3"/>
      <c r="P77" s="3"/>
      <c r="Q77" s="3"/>
      <c r="R77" s="3"/>
      <c r="S77" s="5" t="s">
        <v>222</v>
      </c>
      <c r="T77" s="3">
        <v>9</v>
      </c>
      <c r="U77" s="3">
        <v>120</v>
      </c>
      <c r="V77" s="3">
        <v>16</v>
      </c>
      <c r="W77" s="6">
        <v>20</v>
      </c>
      <c r="X77" s="12">
        <v>0</v>
      </c>
      <c r="Y77" s="3">
        <v>10</v>
      </c>
      <c r="Z77" s="3">
        <v>5</v>
      </c>
      <c r="AA77" s="3">
        <v>65</v>
      </c>
      <c r="AB77" s="3" t="s">
        <v>29</v>
      </c>
      <c r="AC77" s="7" t="s">
        <v>223</v>
      </c>
      <c r="AD77" s="3">
        <v>3</v>
      </c>
      <c r="AE77" s="3">
        <v>2</v>
      </c>
      <c r="AF77" s="3"/>
      <c r="AG77" s="3"/>
      <c r="AH77" s="8"/>
      <c r="AI77" s="17"/>
      <c r="AJ77" s="3"/>
    </row>
    <row r="78" spans="2:36" ht="80.099999999999994" customHeight="1" x14ac:dyDescent="0.25">
      <c r="B78" s="9"/>
      <c r="C78" s="3"/>
      <c r="D78" s="3"/>
      <c r="E78" s="3"/>
      <c r="F78" s="3"/>
      <c r="G78" s="3"/>
      <c r="H78" s="3"/>
      <c r="I78" s="3"/>
      <c r="J78" s="3"/>
      <c r="K78" s="3"/>
      <c r="L78" s="20" t="s">
        <v>13</v>
      </c>
      <c r="M78" s="3"/>
      <c r="N78" s="3"/>
      <c r="O78" s="3"/>
      <c r="P78" s="3"/>
      <c r="Q78" s="3"/>
      <c r="R78" s="3"/>
      <c r="S78" s="5" t="s">
        <v>226</v>
      </c>
      <c r="T78" s="3">
        <v>9</v>
      </c>
      <c r="U78" s="3">
        <v>120</v>
      </c>
      <c r="V78" s="3">
        <v>6</v>
      </c>
      <c r="W78" s="12">
        <v>25</v>
      </c>
      <c r="X78" s="12">
        <v>6</v>
      </c>
      <c r="Y78" s="3">
        <v>10</v>
      </c>
      <c r="Z78" s="3">
        <v>20</v>
      </c>
      <c r="AA78" s="3">
        <v>65</v>
      </c>
      <c r="AB78" s="3" t="s">
        <v>29</v>
      </c>
      <c r="AC78" s="7" t="s">
        <v>227</v>
      </c>
      <c r="AD78" s="3">
        <v>5</v>
      </c>
      <c r="AE78" s="3">
        <v>1</v>
      </c>
      <c r="AF78" s="3"/>
      <c r="AG78" s="3"/>
      <c r="AH78" s="8" t="s">
        <v>228</v>
      </c>
      <c r="AI78" s="17"/>
      <c r="AJ78" s="3"/>
    </row>
    <row r="79" spans="2:36" ht="80.099999999999994" customHeight="1" x14ac:dyDescent="0.25">
      <c r="B79" s="9"/>
      <c r="C79" s="4" t="s">
        <v>13</v>
      </c>
      <c r="D79" s="3"/>
      <c r="E79" s="3"/>
      <c r="F79" s="3"/>
      <c r="G79" s="3"/>
      <c r="H79" s="3"/>
      <c r="I79" s="30" t="s">
        <v>13</v>
      </c>
      <c r="J79" s="28" t="s">
        <v>13</v>
      </c>
      <c r="K79" s="27" t="s">
        <v>13</v>
      </c>
      <c r="L79" s="3"/>
      <c r="M79" s="3"/>
      <c r="N79" s="3"/>
      <c r="O79" s="3"/>
      <c r="P79" s="3"/>
      <c r="Q79" s="3"/>
      <c r="R79" s="3"/>
      <c r="S79" s="5" t="s">
        <v>230</v>
      </c>
      <c r="T79" s="3">
        <v>9</v>
      </c>
      <c r="U79" s="3">
        <v>110</v>
      </c>
      <c r="V79" s="3">
        <v>16</v>
      </c>
      <c r="W79" s="6">
        <v>30</v>
      </c>
      <c r="X79" s="12">
        <v>0</v>
      </c>
      <c r="Y79" s="3">
        <v>10</v>
      </c>
      <c r="Z79" s="3">
        <v>10</v>
      </c>
      <c r="AA79" s="3">
        <v>60</v>
      </c>
      <c r="AB79" s="3" t="s">
        <v>29</v>
      </c>
      <c r="AC79" s="7" t="s">
        <v>30</v>
      </c>
      <c r="AD79" s="3">
        <v>4</v>
      </c>
      <c r="AE79" s="3">
        <v>2</v>
      </c>
      <c r="AF79" s="3"/>
      <c r="AG79" s="3"/>
      <c r="AH79" s="8" t="s">
        <v>403</v>
      </c>
      <c r="AI79" s="18" t="s">
        <v>406</v>
      </c>
      <c r="AJ79" s="19" t="s">
        <v>406</v>
      </c>
    </row>
    <row r="80" spans="2:36" ht="80.099999999999994" customHeight="1" x14ac:dyDescent="0.25">
      <c r="B80" s="9"/>
      <c r="C80" s="3"/>
      <c r="D80" s="3"/>
      <c r="E80" s="3"/>
      <c r="F80" s="3"/>
      <c r="G80" s="3"/>
      <c r="H80" s="3"/>
      <c r="I80" s="3"/>
      <c r="J80" s="28" t="s">
        <v>13</v>
      </c>
      <c r="K80" s="3"/>
      <c r="L80" s="3"/>
      <c r="M80" s="3"/>
      <c r="N80" s="3"/>
      <c r="O80" s="3"/>
      <c r="P80" s="3"/>
      <c r="Q80" s="3"/>
      <c r="R80" s="3"/>
      <c r="S80" s="5" t="s">
        <v>207</v>
      </c>
      <c r="T80" s="3">
        <v>8</v>
      </c>
      <c r="U80" s="3">
        <v>120</v>
      </c>
      <c r="V80" s="3">
        <v>10</v>
      </c>
      <c r="W80" s="12">
        <v>25</v>
      </c>
      <c r="X80" s="12">
        <v>8</v>
      </c>
      <c r="Y80" s="3">
        <v>15</v>
      </c>
      <c r="Z80" s="3">
        <v>10</v>
      </c>
      <c r="AA80" s="3">
        <v>75</v>
      </c>
      <c r="AB80" s="3" t="s">
        <v>29</v>
      </c>
      <c r="AC80" s="7" t="s">
        <v>208</v>
      </c>
      <c r="AD80" s="3">
        <v>6</v>
      </c>
      <c r="AE80" s="3">
        <v>1</v>
      </c>
      <c r="AF80" s="3"/>
      <c r="AG80" s="3"/>
      <c r="AH80" s="8" t="s">
        <v>209</v>
      </c>
      <c r="AI80" s="17"/>
      <c r="AJ80" s="3"/>
    </row>
    <row r="81" spans="2:36" ht="80.099999999999994" customHeight="1" x14ac:dyDescent="0.25">
      <c r="B81" s="9"/>
      <c r="C81" s="3"/>
      <c r="D81" s="3"/>
      <c r="E81" s="11" t="s">
        <v>13</v>
      </c>
      <c r="F81" s="3"/>
      <c r="G81" s="3"/>
      <c r="H81" s="3"/>
      <c r="I81" s="3"/>
      <c r="J81" s="3"/>
      <c r="K81" s="3"/>
      <c r="L81" s="3"/>
      <c r="M81" s="3"/>
      <c r="N81" s="3"/>
      <c r="O81" s="3"/>
      <c r="P81" s="3"/>
      <c r="Q81" s="3"/>
      <c r="R81" s="3"/>
      <c r="S81" s="5" t="s">
        <v>193</v>
      </c>
      <c r="T81" s="3">
        <v>8</v>
      </c>
      <c r="U81" s="3">
        <v>120</v>
      </c>
      <c r="V81" s="3">
        <v>3</v>
      </c>
      <c r="W81" s="12">
        <v>70</v>
      </c>
      <c r="X81" s="12">
        <v>10</v>
      </c>
      <c r="Y81" s="3">
        <v>15</v>
      </c>
      <c r="Z81" s="3">
        <v>10</v>
      </c>
      <c r="AA81" s="3">
        <v>100</v>
      </c>
      <c r="AB81" s="3" t="s">
        <v>29</v>
      </c>
      <c r="AC81" s="7" t="s">
        <v>194</v>
      </c>
      <c r="AD81" s="3">
        <v>5</v>
      </c>
      <c r="AE81" s="3">
        <v>4</v>
      </c>
      <c r="AF81" s="3"/>
      <c r="AG81" s="3"/>
      <c r="AH81" s="8"/>
      <c r="AI81" s="17"/>
      <c r="AJ81" s="3"/>
    </row>
    <row r="82" spans="2:36" ht="80.099999999999994" customHeight="1" x14ac:dyDescent="0.25">
      <c r="B82" s="9"/>
      <c r="C82" s="3"/>
      <c r="D82" s="3"/>
      <c r="E82" s="11" t="s">
        <v>13</v>
      </c>
      <c r="F82" s="3"/>
      <c r="G82" s="3"/>
      <c r="H82" s="3"/>
      <c r="I82" s="3"/>
      <c r="J82" s="3"/>
      <c r="K82" s="3"/>
      <c r="L82" s="3"/>
      <c r="M82" s="3"/>
      <c r="N82" s="3"/>
      <c r="O82" s="3"/>
      <c r="P82" s="3"/>
      <c r="Q82" s="3"/>
      <c r="R82" s="3"/>
      <c r="S82" s="5" t="s">
        <v>205</v>
      </c>
      <c r="T82" s="3">
        <v>8</v>
      </c>
      <c r="U82" s="3">
        <v>110</v>
      </c>
      <c r="V82" s="3">
        <v>4</v>
      </c>
      <c r="W82" s="6">
        <v>30</v>
      </c>
      <c r="X82" s="12">
        <v>0</v>
      </c>
      <c r="Y82" s="3">
        <v>20</v>
      </c>
      <c r="Z82" s="3">
        <v>10</v>
      </c>
      <c r="AA82" s="3">
        <v>45</v>
      </c>
      <c r="AB82" s="3" t="s">
        <v>29</v>
      </c>
      <c r="AC82" s="7">
        <v>150</v>
      </c>
      <c r="AD82" s="3">
        <v>4</v>
      </c>
      <c r="AE82" s="3">
        <v>2</v>
      </c>
      <c r="AF82" s="3"/>
      <c r="AG82" s="3"/>
      <c r="AH82" s="8" t="s">
        <v>206</v>
      </c>
      <c r="AI82" s="17"/>
      <c r="AJ82" s="3"/>
    </row>
    <row r="83" spans="2:36" ht="80.099999999999994" customHeight="1" x14ac:dyDescent="0.25">
      <c r="B83" s="9"/>
      <c r="C83" s="3"/>
      <c r="D83" s="3"/>
      <c r="E83" s="3"/>
      <c r="F83" s="22" t="s">
        <v>13</v>
      </c>
      <c r="G83" s="3"/>
      <c r="H83" s="3"/>
      <c r="I83" s="3"/>
      <c r="J83" s="3"/>
      <c r="K83" s="3"/>
      <c r="L83" s="3"/>
      <c r="M83" s="3"/>
      <c r="N83" s="3"/>
      <c r="O83" s="3"/>
      <c r="P83" s="3"/>
      <c r="Q83" s="3"/>
      <c r="R83" s="3"/>
      <c r="S83" s="5" t="s">
        <v>190</v>
      </c>
      <c r="T83" s="3">
        <v>8</v>
      </c>
      <c r="U83" s="3">
        <v>100</v>
      </c>
      <c r="V83" s="3">
        <v>15</v>
      </c>
      <c r="W83" s="6">
        <v>25</v>
      </c>
      <c r="X83" s="12">
        <v>0</v>
      </c>
      <c r="Y83" s="3">
        <v>10</v>
      </c>
      <c r="Z83" s="3">
        <v>10</v>
      </c>
      <c r="AA83" s="3">
        <v>75</v>
      </c>
      <c r="AB83" s="3" t="s">
        <v>29</v>
      </c>
      <c r="AC83" s="7" t="s">
        <v>191</v>
      </c>
      <c r="AD83" s="3">
        <v>3</v>
      </c>
      <c r="AE83" s="3">
        <v>2</v>
      </c>
      <c r="AF83" s="3"/>
      <c r="AG83" s="3"/>
      <c r="AH83" s="8" t="s">
        <v>192</v>
      </c>
      <c r="AI83" s="17"/>
      <c r="AJ83" s="3"/>
    </row>
    <row r="84" spans="2:36" ht="80.099999999999994" customHeight="1" x14ac:dyDescent="0.25">
      <c r="B84" s="9"/>
      <c r="C84" s="3"/>
      <c r="D84" s="10" t="s">
        <v>13</v>
      </c>
      <c r="E84" s="3"/>
      <c r="F84" s="3"/>
      <c r="G84" s="3"/>
      <c r="H84" s="3"/>
      <c r="I84" s="3"/>
      <c r="J84" s="3"/>
      <c r="K84" s="3"/>
      <c r="L84" s="3"/>
      <c r="M84" s="3"/>
      <c r="N84" s="3"/>
      <c r="O84" s="3"/>
      <c r="P84" s="3"/>
      <c r="Q84" s="3"/>
      <c r="R84" s="3"/>
      <c r="S84" s="5" t="s">
        <v>212</v>
      </c>
      <c r="T84" s="3">
        <v>8</v>
      </c>
      <c r="U84" s="3">
        <v>100</v>
      </c>
      <c r="V84" s="3">
        <v>12</v>
      </c>
      <c r="W84" s="6">
        <v>20</v>
      </c>
      <c r="X84" s="12">
        <v>0</v>
      </c>
      <c r="Y84" s="3">
        <v>10</v>
      </c>
      <c r="Z84" s="3">
        <v>20</v>
      </c>
      <c r="AA84" s="3">
        <v>45</v>
      </c>
      <c r="AB84" s="3" t="s">
        <v>29</v>
      </c>
      <c r="AC84" s="7" t="s">
        <v>213</v>
      </c>
      <c r="AD84" s="3">
        <v>4</v>
      </c>
      <c r="AE84" s="3">
        <v>1</v>
      </c>
      <c r="AF84" s="3"/>
      <c r="AG84" s="3"/>
      <c r="AH84" s="8" t="s">
        <v>214</v>
      </c>
      <c r="AI84" s="17"/>
      <c r="AJ84" s="3"/>
    </row>
    <row r="85" spans="2:36" ht="80.099999999999994" customHeight="1" x14ac:dyDescent="0.25">
      <c r="B85" s="9"/>
      <c r="C85" s="3"/>
      <c r="D85" s="10" t="s">
        <v>13</v>
      </c>
      <c r="E85" s="3"/>
      <c r="F85" s="3"/>
      <c r="G85" s="3"/>
      <c r="H85" s="3"/>
      <c r="I85" s="3"/>
      <c r="J85" s="3"/>
      <c r="K85" s="3"/>
      <c r="L85" s="3"/>
      <c r="M85" s="3"/>
      <c r="N85" s="3"/>
      <c r="O85" s="3"/>
      <c r="P85" s="3"/>
      <c r="Q85" s="3"/>
      <c r="R85" s="3"/>
      <c r="S85" s="5" t="s">
        <v>220</v>
      </c>
      <c r="T85" s="3">
        <v>8</v>
      </c>
      <c r="U85" s="3">
        <v>100</v>
      </c>
      <c r="V85" s="3">
        <v>12</v>
      </c>
      <c r="W85" s="6">
        <v>15</v>
      </c>
      <c r="X85" s="12">
        <v>0</v>
      </c>
      <c r="Y85" s="3">
        <v>5</v>
      </c>
      <c r="Z85" s="3">
        <v>15</v>
      </c>
      <c r="AA85" s="3">
        <v>45</v>
      </c>
      <c r="AB85" s="3" t="s">
        <v>29</v>
      </c>
      <c r="AC85" s="7" t="s">
        <v>30</v>
      </c>
      <c r="AD85" s="3">
        <v>4</v>
      </c>
      <c r="AE85" s="3">
        <v>2</v>
      </c>
      <c r="AF85" s="3"/>
      <c r="AG85" s="3"/>
      <c r="AH85" s="8" t="s">
        <v>221</v>
      </c>
      <c r="AI85" s="17"/>
      <c r="AJ85" s="3"/>
    </row>
    <row r="86" spans="2:36" ht="80.099999999999994" customHeight="1" x14ac:dyDescent="0.25">
      <c r="B86" s="9"/>
      <c r="C86" s="3"/>
      <c r="D86" s="3"/>
      <c r="E86" s="3"/>
      <c r="F86" s="3"/>
      <c r="G86" s="3"/>
      <c r="H86" s="32" t="s">
        <v>13</v>
      </c>
      <c r="I86" s="3"/>
      <c r="J86" s="3"/>
      <c r="K86" s="3"/>
      <c r="L86" s="3"/>
      <c r="M86" s="3"/>
      <c r="N86" s="3"/>
      <c r="O86" s="3"/>
      <c r="P86" s="3"/>
      <c r="Q86" s="3"/>
      <c r="R86" s="3"/>
      <c r="S86" s="5" t="s">
        <v>215</v>
      </c>
      <c r="T86" s="3">
        <v>8</v>
      </c>
      <c r="U86" s="3">
        <v>100</v>
      </c>
      <c r="V86" s="3">
        <v>8</v>
      </c>
      <c r="W86" s="12">
        <v>35</v>
      </c>
      <c r="X86" s="12">
        <v>6</v>
      </c>
      <c r="Y86" s="3">
        <v>5</v>
      </c>
      <c r="Z86" s="3">
        <v>20</v>
      </c>
      <c r="AA86" s="3">
        <v>120</v>
      </c>
      <c r="AB86" s="3" t="s">
        <v>29</v>
      </c>
      <c r="AC86" s="7" t="s">
        <v>30</v>
      </c>
      <c r="AD86" s="3">
        <v>4</v>
      </c>
      <c r="AE86" s="3">
        <v>1</v>
      </c>
      <c r="AF86" s="3"/>
      <c r="AG86" s="3"/>
      <c r="AH86" s="8" t="s">
        <v>216</v>
      </c>
      <c r="AI86" s="17"/>
      <c r="AJ86" s="3"/>
    </row>
    <row r="87" spans="2:36" ht="80.099999999999994" customHeight="1" x14ac:dyDescent="0.25">
      <c r="B87" s="9"/>
      <c r="C87" s="3"/>
      <c r="D87" s="3"/>
      <c r="E87" s="3"/>
      <c r="F87" s="22" t="s">
        <v>13</v>
      </c>
      <c r="G87" s="3"/>
      <c r="H87" s="3"/>
      <c r="I87" s="3"/>
      <c r="J87" s="28" t="s">
        <v>13</v>
      </c>
      <c r="K87" s="3"/>
      <c r="L87" s="3"/>
      <c r="M87" s="3"/>
      <c r="N87" s="3"/>
      <c r="O87" s="3"/>
      <c r="P87" s="3"/>
      <c r="Q87" s="3"/>
      <c r="R87" s="21" t="s">
        <v>13</v>
      </c>
      <c r="S87" s="5" t="s">
        <v>184</v>
      </c>
      <c r="T87" s="3">
        <v>8</v>
      </c>
      <c r="U87" s="3">
        <v>100</v>
      </c>
      <c r="V87" s="3">
        <v>8</v>
      </c>
      <c r="W87" s="12">
        <v>20</v>
      </c>
      <c r="X87" s="12">
        <v>8</v>
      </c>
      <c r="Y87" s="3">
        <v>10</v>
      </c>
      <c r="Z87" s="3">
        <v>20</v>
      </c>
      <c r="AA87" s="3">
        <v>0</v>
      </c>
      <c r="AB87" s="3">
        <v>10</v>
      </c>
      <c r="AC87" s="7">
        <v>10</v>
      </c>
      <c r="AD87" s="3">
        <v>3</v>
      </c>
      <c r="AE87" s="3">
        <v>2</v>
      </c>
      <c r="AF87" s="3"/>
      <c r="AG87" s="3"/>
      <c r="AH87" s="8" t="s">
        <v>185</v>
      </c>
      <c r="AI87" s="17"/>
      <c r="AJ87" s="3"/>
    </row>
    <row r="88" spans="2:36" ht="80.099999999999994" customHeight="1" x14ac:dyDescent="0.25">
      <c r="B88" s="9"/>
      <c r="C88" s="3"/>
      <c r="D88" s="3"/>
      <c r="E88" s="3"/>
      <c r="F88" s="3"/>
      <c r="G88" s="3"/>
      <c r="H88" s="3"/>
      <c r="I88" s="3"/>
      <c r="J88" s="3"/>
      <c r="K88" s="3"/>
      <c r="L88" s="3"/>
      <c r="M88" s="26" t="s">
        <v>13</v>
      </c>
      <c r="N88" s="3"/>
      <c r="O88" s="3"/>
      <c r="P88" s="3"/>
      <c r="Q88" s="3"/>
      <c r="R88" s="3"/>
      <c r="S88" s="5" t="s">
        <v>199</v>
      </c>
      <c r="T88" s="3">
        <v>8</v>
      </c>
      <c r="U88" s="3">
        <v>90</v>
      </c>
      <c r="V88" s="3">
        <v>11</v>
      </c>
      <c r="W88" s="6">
        <v>15</v>
      </c>
      <c r="X88" s="12">
        <v>0</v>
      </c>
      <c r="Y88" s="3">
        <v>5</v>
      </c>
      <c r="Z88" s="3">
        <v>5</v>
      </c>
      <c r="AA88" s="3">
        <v>40</v>
      </c>
      <c r="AB88" s="3" t="s">
        <v>29</v>
      </c>
      <c r="AC88" s="7" t="s">
        <v>200</v>
      </c>
      <c r="AD88" s="3">
        <v>5</v>
      </c>
      <c r="AE88" s="3">
        <v>1</v>
      </c>
      <c r="AF88" s="3"/>
      <c r="AG88" s="3"/>
      <c r="AH88" s="8" t="s">
        <v>201</v>
      </c>
      <c r="AI88" s="17"/>
      <c r="AJ88" s="3"/>
    </row>
    <row r="89" spans="2:36" ht="80.099999999999994" customHeight="1" x14ac:dyDescent="0.25">
      <c r="B89" s="9"/>
      <c r="C89" s="3"/>
      <c r="D89" s="3"/>
      <c r="E89" s="3"/>
      <c r="F89" s="22" t="s">
        <v>13</v>
      </c>
      <c r="G89" s="3"/>
      <c r="H89" s="3"/>
      <c r="I89" s="3"/>
      <c r="J89" s="3"/>
      <c r="K89" s="3"/>
      <c r="L89" s="3"/>
      <c r="M89" s="3"/>
      <c r="N89" s="3"/>
      <c r="O89" s="3"/>
      <c r="P89" s="3"/>
      <c r="Q89" s="3"/>
      <c r="R89" s="3"/>
      <c r="S89" s="5" t="s">
        <v>217</v>
      </c>
      <c r="T89" s="3">
        <v>8</v>
      </c>
      <c r="U89" s="3">
        <v>90</v>
      </c>
      <c r="V89" s="3">
        <v>8</v>
      </c>
      <c r="W89" s="12">
        <v>30</v>
      </c>
      <c r="X89" s="12">
        <v>4</v>
      </c>
      <c r="Y89" s="3">
        <v>5</v>
      </c>
      <c r="Z89" s="3">
        <v>20</v>
      </c>
      <c r="AA89" s="3">
        <v>60</v>
      </c>
      <c r="AB89" s="3" t="s">
        <v>29</v>
      </c>
      <c r="AC89" s="7" t="s">
        <v>218</v>
      </c>
      <c r="AD89" s="3">
        <v>5</v>
      </c>
      <c r="AE89" s="3">
        <v>1</v>
      </c>
      <c r="AF89" s="3"/>
      <c r="AG89" s="3"/>
      <c r="AH89" s="8" t="s">
        <v>219</v>
      </c>
      <c r="AI89" s="17"/>
      <c r="AJ89" s="3"/>
    </row>
    <row r="90" spans="2:36" ht="80.099999999999994" customHeight="1" x14ac:dyDescent="0.25">
      <c r="B90" s="9"/>
      <c r="C90" s="3"/>
      <c r="D90" s="3"/>
      <c r="E90" s="3"/>
      <c r="F90" s="3"/>
      <c r="G90" s="3"/>
      <c r="H90" s="3"/>
      <c r="I90" s="3"/>
      <c r="J90" s="3"/>
      <c r="K90" s="3"/>
      <c r="L90" s="20" t="s">
        <v>13</v>
      </c>
      <c r="M90" s="3"/>
      <c r="N90" s="3"/>
      <c r="O90" s="3"/>
      <c r="P90" s="3"/>
      <c r="Q90" s="3"/>
      <c r="R90" s="3"/>
      <c r="S90" s="5" t="s">
        <v>197</v>
      </c>
      <c r="T90" s="3">
        <v>8</v>
      </c>
      <c r="U90" s="3">
        <v>65</v>
      </c>
      <c r="V90" s="3">
        <v>10</v>
      </c>
      <c r="W90" s="6">
        <v>14</v>
      </c>
      <c r="X90" s="12">
        <v>0</v>
      </c>
      <c r="Y90" s="3">
        <v>5</v>
      </c>
      <c r="Z90" s="3">
        <v>10</v>
      </c>
      <c r="AA90" s="3">
        <v>25</v>
      </c>
      <c r="AB90" s="3" t="s">
        <v>29</v>
      </c>
      <c r="AC90" s="7">
        <v>90</v>
      </c>
      <c r="AD90" s="3">
        <v>2</v>
      </c>
      <c r="AE90" s="3">
        <v>1</v>
      </c>
      <c r="AF90" s="3"/>
      <c r="AG90" s="3"/>
      <c r="AH90" s="8" t="s">
        <v>198</v>
      </c>
      <c r="AI90" s="17"/>
      <c r="AJ90" s="3"/>
    </row>
    <row r="91" spans="2:36" ht="80.099999999999994" customHeight="1" x14ac:dyDescent="0.25">
      <c r="B91" s="9"/>
      <c r="C91" s="3"/>
      <c r="D91" s="10" t="s">
        <v>13</v>
      </c>
      <c r="E91" s="3"/>
      <c r="F91" s="22" t="s">
        <v>13</v>
      </c>
      <c r="G91" s="3"/>
      <c r="H91" s="3"/>
      <c r="I91" s="3"/>
      <c r="J91" s="3"/>
      <c r="K91" s="3"/>
      <c r="L91" s="3"/>
      <c r="M91" s="26" t="s">
        <v>13</v>
      </c>
      <c r="N91" s="3"/>
      <c r="O91" s="3"/>
      <c r="P91" s="23" t="s">
        <v>13</v>
      </c>
      <c r="Q91" s="22" t="s">
        <v>13</v>
      </c>
      <c r="R91" s="3"/>
      <c r="S91" s="5" t="s">
        <v>202</v>
      </c>
      <c r="T91" s="3">
        <v>8</v>
      </c>
      <c r="U91" s="3">
        <v>55</v>
      </c>
      <c r="V91" s="3">
        <v>9</v>
      </c>
      <c r="W91" s="6">
        <v>20</v>
      </c>
      <c r="X91" s="12">
        <v>0</v>
      </c>
      <c r="Y91" s="3">
        <v>5</v>
      </c>
      <c r="Z91" s="3">
        <v>5</v>
      </c>
      <c r="AA91" s="3">
        <v>45</v>
      </c>
      <c r="AB91" s="3" t="s">
        <v>29</v>
      </c>
      <c r="AC91" s="7" t="s">
        <v>203</v>
      </c>
      <c r="AD91" s="3">
        <v>4</v>
      </c>
      <c r="AE91" s="3">
        <v>1</v>
      </c>
      <c r="AF91" s="3"/>
      <c r="AG91" s="3"/>
      <c r="AH91" s="8" t="s">
        <v>204</v>
      </c>
      <c r="AI91" s="17"/>
      <c r="AJ91" s="3"/>
    </row>
    <row r="92" spans="2:36" ht="80.099999999999994" customHeight="1" x14ac:dyDescent="0.25">
      <c r="B92" s="9"/>
      <c r="C92" s="3"/>
      <c r="D92" s="3"/>
      <c r="E92" s="3"/>
      <c r="F92" s="3"/>
      <c r="G92" s="3"/>
      <c r="H92" s="3"/>
      <c r="I92" s="3"/>
      <c r="J92" s="28" t="s">
        <v>13</v>
      </c>
      <c r="K92" s="3"/>
      <c r="L92" s="3"/>
      <c r="M92" s="3"/>
      <c r="N92" s="3"/>
      <c r="O92" s="3"/>
      <c r="P92" s="3"/>
      <c r="Q92" s="3"/>
      <c r="R92" s="3"/>
      <c r="S92" s="5" t="s">
        <v>210</v>
      </c>
      <c r="T92" s="3">
        <v>8</v>
      </c>
      <c r="U92" s="3">
        <v>50</v>
      </c>
      <c r="V92" s="3">
        <v>10</v>
      </c>
      <c r="W92" s="12">
        <v>20</v>
      </c>
      <c r="X92" s="12">
        <v>6</v>
      </c>
      <c r="Y92" s="3">
        <v>10</v>
      </c>
      <c r="Z92" s="3">
        <v>10</v>
      </c>
      <c r="AA92" s="3">
        <v>70</v>
      </c>
      <c r="AB92" s="3" t="s">
        <v>29</v>
      </c>
      <c r="AC92" s="7" t="s">
        <v>30</v>
      </c>
      <c r="AD92" s="3">
        <v>3</v>
      </c>
      <c r="AE92" s="3">
        <v>1</v>
      </c>
      <c r="AF92" s="3"/>
      <c r="AG92" s="3"/>
      <c r="AH92" s="8" t="s">
        <v>211</v>
      </c>
      <c r="AI92" s="17"/>
      <c r="AJ92" s="3"/>
    </row>
    <row r="93" spans="2:36" ht="80.099999999999994" customHeight="1" x14ac:dyDescent="0.25">
      <c r="B93" s="9"/>
      <c r="C93" s="3"/>
      <c r="D93" s="3"/>
      <c r="E93" s="11" t="s">
        <v>13</v>
      </c>
      <c r="F93" s="3"/>
      <c r="G93" s="35" t="s">
        <v>13</v>
      </c>
      <c r="H93" s="3"/>
      <c r="I93" s="3"/>
      <c r="J93" s="3"/>
      <c r="K93" s="3"/>
      <c r="L93" s="3"/>
      <c r="M93" s="3"/>
      <c r="N93" s="3"/>
      <c r="O93" s="3"/>
      <c r="P93" s="3"/>
      <c r="Q93" s="3"/>
      <c r="R93" s="3"/>
      <c r="S93" s="5" t="s">
        <v>186</v>
      </c>
      <c r="T93" s="3">
        <v>8</v>
      </c>
      <c r="U93" s="3">
        <v>50</v>
      </c>
      <c r="V93" s="3">
        <v>3</v>
      </c>
      <c r="W93" s="12">
        <v>30</v>
      </c>
      <c r="X93" s="12">
        <v>14</v>
      </c>
      <c r="Y93" s="3">
        <v>15</v>
      </c>
      <c r="Z93" s="3">
        <v>10</v>
      </c>
      <c r="AA93" s="3">
        <v>100</v>
      </c>
      <c r="AB93" s="3" t="s">
        <v>29</v>
      </c>
      <c r="AC93" s="7" t="s">
        <v>30</v>
      </c>
      <c r="AD93" s="3">
        <v>4</v>
      </c>
      <c r="AE93" s="3">
        <v>4</v>
      </c>
      <c r="AF93" s="3"/>
      <c r="AG93" s="3"/>
      <c r="AH93" s="8" t="s">
        <v>187</v>
      </c>
      <c r="AI93" s="17"/>
      <c r="AJ93" s="3"/>
    </row>
    <row r="94" spans="2:36" ht="80.099999999999994" customHeight="1" x14ac:dyDescent="0.25">
      <c r="B94" s="9"/>
      <c r="C94" s="3"/>
      <c r="D94" s="3"/>
      <c r="E94" s="3"/>
      <c r="F94" s="22" t="s">
        <v>13</v>
      </c>
      <c r="G94" s="3"/>
      <c r="H94" s="3"/>
      <c r="I94" s="3"/>
      <c r="J94" s="3"/>
      <c r="K94" s="3"/>
      <c r="L94" s="3"/>
      <c r="M94" s="3"/>
      <c r="N94" s="3"/>
      <c r="O94" s="3"/>
      <c r="P94" s="3"/>
      <c r="Q94" s="3"/>
      <c r="R94" s="3"/>
      <c r="S94" s="5" t="s">
        <v>188</v>
      </c>
      <c r="T94" s="3">
        <v>8</v>
      </c>
      <c r="U94" s="3">
        <v>30</v>
      </c>
      <c r="V94" s="3">
        <v>9</v>
      </c>
      <c r="W94" s="6">
        <v>12</v>
      </c>
      <c r="X94" s="12">
        <v>0</v>
      </c>
      <c r="Y94" s="3">
        <v>15</v>
      </c>
      <c r="Z94" s="3">
        <v>15</v>
      </c>
      <c r="AA94" s="3">
        <v>25</v>
      </c>
      <c r="AB94" s="3" t="s">
        <v>29</v>
      </c>
      <c r="AC94" s="7">
        <v>50</v>
      </c>
      <c r="AD94" s="3">
        <v>1</v>
      </c>
      <c r="AE94" s="3">
        <v>1</v>
      </c>
      <c r="AF94" s="3"/>
      <c r="AG94" s="3"/>
      <c r="AH94" s="8" t="s">
        <v>189</v>
      </c>
      <c r="AI94" s="17"/>
      <c r="AJ94" s="3"/>
    </row>
    <row r="95" spans="2:36" ht="80.099999999999994" customHeight="1" x14ac:dyDescent="0.25">
      <c r="B95" s="9"/>
      <c r="C95" s="3"/>
      <c r="D95" s="3"/>
      <c r="E95" s="3"/>
      <c r="F95" s="3"/>
      <c r="G95" s="3"/>
      <c r="H95" s="3"/>
      <c r="I95" s="3"/>
      <c r="J95" s="3"/>
      <c r="K95" s="3"/>
      <c r="L95" s="3"/>
      <c r="M95" s="3"/>
      <c r="N95" s="3"/>
      <c r="O95" s="3"/>
      <c r="P95" s="3"/>
      <c r="Q95" s="3"/>
      <c r="R95" s="21" t="s">
        <v>13</v>
      </c>
      <c r="S95" s="5" t="s">
        <v>195</v>
      </c>
      <c r="T95" s="3">
        <v>8</v>
      </c>
      <c r="U95" s="3">
        <v>25</v>
      </c>
      <c r="V95" s="3">
        <v>10</v>
      </c>
      <c r="W95" s="6">
        <v>10</v>
      </c>
      <c r="X95" s="12">
        <v>0</v>
      </c>
      <c r="Y95" s="3">
        <v>10</v>
      </c>
      <c r="Z95" s="3">
        <v>10</v>
      </c>
      <c r="AA95" s="3">
        <v>25</v>
      </c>
      <c r="AB95" s="3" t="s">
        <v>29</v>
      </c>
      <c r="AC95" s="7" t="s">
        <v>196</v>
      </c>
      <c r="AD95" s="3">
        <v>1</v>
      </c>
      <c r="AE95" s="3">
        <v>1</v>
      </c>
      <c r="AF95" s="3"/>
      <c r="AG95" s="3"/>
      <c r="AH95" s="8" t="s">
        <v>189</v>
      </c>
      <c r="AI95" s="17"/>
      <c r="AJ95" s="3"/>
    </row>
    <row r="96" spans="2:36" ht="80.099999999999994" customHeight="1" x14ac:dyDescent="0.25">
      <c r="B96" s="9"/>
      <c r="C96" s="4" t="s">
        <v>13</v>
      </c>
      <c r="D96" s="3"/>
      <c r="E96" s="3"/>
      <c r="F96" s="3"/>
      <c r="G96" s="3"/>
      <c r="H96" s="3"/>
      <c r="I96" s="3"/>
      <c r="J96" s="3"/>
      <c r="K96" s="3"/>
      <c r="L96" s="3"/>
      <c r="M96" s="3"/>
      <c r="N96" s="3"/>
      <c r="O96" s="3"/>
      <c r="P96" s="3"/>
      <c r="Q96" s="3"/>
      <c r="R96" s="3"/>
      <c r="S96" s="5" t="s">
        <v>175</v>
      </c>
      <c r="T96" s="3">
        <v>7</v>
      </c>
      <c r="U96" s="3">
        <v>120</v>
      </c>
      <c r="V96" s="3">
        <v>16</v>
      </c>
      <c r="W96" s="6">
        <v>18</v>
      </c>
      <c r="X96" s="12">
        <v>0</v>
      </c>
      <c r="Y96" s="3">
        <v>5</v>
      </c>
      <c r="Z96" s="3">
        <v>5</v>
      </c>
      <c r="AA96" s="3">
        <v>45</v>
      </c>
      <c r="AB96" s="3" t="s">
        <v>29</v>
      </c>
      <c r="AC96" s="7">
        <v>72</v>
      </c>
      <c r="AD96" s="3">
        <v>3</v>
      </c>
      <c r="AE96" s="3">
        <v>2</v>
      </c>
      <c r="AF96" s="3"/>
      <c r="AG96" s="3"/>
      <c r="AH96" s="8"/>
      <c r="AI96" s="17"/>
      <c r="AJ96" s="3"/>
    </row>
    <row r="97" spans="2:36" ht="80.099999999999994" customHeight="1" x14ac:dyDescent="0.25">
      <c r="B97" s="9"/>
      <c r="C97" s="3"/>
      <c r="D97" s="10" t="s">
        <v>13</v>
      </c>
      <c r="E97" s="3"/>
      <c r="F97" s="3"/>
      <c r="G97" s="3"/>
      <c r="H97" s="3"/>
      <c r="I97" s="3"/>
      <c r="J97" s="3"/>
      <c r="K97" s="3"/>
      <c r="L97" s="3"/>
      <c r="M97" s="3"/>
      <c r="N97" s="3"/>
      <c r="O97" s="3"/>
      <c r="P97" s="3"/>
      <c r="Q97" s="3"/>
      <c r="R97" s="3"/>
      <c r="S97" s="5" t="s">
        <v>181</v>
      </c>
      <c r="T97" s="3">
        <v>7</v>
      </c>
      <c r="U97" s="3">
        <v>120</v>
      </c>
      <c r="V97" s="3">
        <v>9</v>
      </c>
      <c r="W97" s="12">
        <v>40</v>
      </c>
      <c r="X97" s="12">
        <v>6</v>
      </c>
      <c r="Y97" s="3">
        <v>15</v>
      </c>
      <c r="Z97" s="3">
        <v>20</v>
      </c>
      <c r="AA97" s="3">
        <v>40</v>
      </c>
      <c r="AB97" s="3" t="s">
        <v>29</v>
      </c>
      <c r="AC97" s="7" t="s">
        <v>182</v>
      </c>
      <c r="AD97" s="3">
        <v>6</v>
      </c>
      <c r="AE97" s="3">
        <v>1</v>
      </c>
      <c r="AF97" s="3"/>
      <c r="AG97" s="3"/>
      <c r="AH97" s="8" t="s">
        <v>183</v>
      </c>
      <c r="AI97" s="17"/>
      <c r="AJ97" s="3"/>
    </row>
    <row r="98" spans="2:36" ht="80.099999999999994" customHeight="1" x14ac:dyDescent="0.25">
      <c r="B98" s="9"/>
      <c r="C98" s="3"/>
      <c r="D98" s="3"/>
      <c r="E98" s="3"/>
      <c r="F98" s="3"/>
      <c r="G98" s="3"/>
      <c r="H98" s="32" t="s">
        <v>13</v>
      </c>
      <c r="I98" s="3"/>
      <c r="J98" s="3"/>
      <c r="K98" s="3"/>
      <c r="L98" s="3"/>
      <c r="M98" s="3"/>
      <c r="N98" s="3"/>
      <c r="O98" s="3"/>
      <c r="P98" s="3"/>
      <c r="Q98" s="3"/>
      <c r="R98" s="3"/>
      <c r="S98" s="5" t="s">
        <v>158</v>
      </c>
      <c r="T98" s="3">
        <v>7</v>
      </c>
      <c r="U98" s="3">
        <v>120</v>
      </c>
      <c r="V98" s="3">
        <v>8</v>
      </c>
      <c r="W98" s="12">
        <v>30</v>
      </c>
      <c r="X98" s="12">
        <v>6</v>
      </c>
      <c r="Y98" s="3">
        <v>5</v>
      </c>
      <c r="Z98" s="3">
        <v>10</v>
      </c>
      <c r="AA98" s="3">
        <v>120</v>
      </c>
      <c r="AB98" s="3" t="s">
        <v>29</v>
      </c>
      <c r="AC98" s="7" t="s">
        <v>159</v>
      </c>
      <c r="AD98" s="3">
        <v>5</v>
      </c>
      <c r="AE98" s="3">
        <v>1</v>
      </c>
      <c r="AF98" s="3"/>
      <c r="AG98" s="3"/>
      <c r="AH98" s="8" t="s">
        <v>160</v>
      </c>
      <c r="AI98" s="17"/>
      <c r="AJ98" s="3"/>
    </row>
    <row r="99" spans="2:36" ht="80.099999999999994" customHeight="1" x14ac:dyDescent="0.25">
      <c r="B99" s="9"/>
      <c r="C99" s="3"/>
      <c r="D99" s="3"/>
      <c r="E99" s="3"/>
      <c r="F99" s="3"/>
      <c r="G99" s="35" t="s">
        <v>13</v>
      </c>
      <c r="H99" s="3"/>
      <c r="I99" s="3"/>
      <c r="J99" s="3"/>
      <c r="K99" s="3"/>
      <c r="L99" s="3"/>
      <c r="M99" s="3"/>
      <c r="N99" s="3"/>
      <c r="O99" s="3"/>
      <c r="P99" s="3"/>
      <c r="Q99" s="3"/>
      <c r="R99" s="3"/>
      <c r="S99" s="5" t="s">
        <v>176</v>
      </c>
      <c r="T99" s="3">
        <v>7</v>
      </c>
      <c r="U99" s="3">
        <v>110</v>
      </c>
      <c r="V99" s="3">
        <v>3</v>
      </c>
      <c r="W99" s="12">
        <v>30</v>
      </c>
      <c r="X99" s="12">
        <v>6</v>
      </c>
      <c r="Y99" s="3">
        <v>5</v>
      </c>
      <c r="Z99" s="3">
        <v>15</v>
      </c>
      <c r="AA99" s="3">
        <v>55</v>
      </c>
      <c r="AB99" s="3" t="s">
        <v>29</v>
      </c>
      <c r="AC99" s="7" t="s">
        <v>177</v>
      </c>
      <c r="AD99" s="3">
        <v>6</v>
      </c>
      <c r="AE99" s="3">
        <v>1</v>
      </c>
      <c r="AF99" s="3"/>
      <c r="AG99" s="3"/>
      <c r="AH99" s="8" t="s">
        <v>178</v>
      </c>
      <c r="AI99" s="38"/>
      <c r="AJ99" s="3"/>
    </row>
    <row r="100" spans="2:36" ht="80.099999999999994" customHeight="1" x14ac:dyDescent="0.25">
      <c r="B100" s="9"/>
      <c r="C100" s="3"/>
      <c r="D100" s="3"/>
      <c r="E100" s="3"/>
      <c r="F100" s="3"/>
      <c r="G100" s="3"/>
      <c r="H100" s="3"/>
      <c r="I100" s="3"/>
      <c r="J100" s="3"/>
      <c r="K100" s="3"/>
      <c r="L100" s="3"/>
      <c r="M100" s="3"/>
      <c r="N100" s="3"/>
      <c r="O100" s="3"/>
      <c r="P100" s="23" t="s">
        <v>13</v>
      </c>
      <c r="Q100" s="3"/>
      <c r="R100" s="3"/>
      <c r="S100" s="5" t="s">
        <v>179</v>
      </c>
      <c r="T100" s="3">
        <v>7</v>
      </c>
      <c r="U100" s="3">
        <v>85</v>
      </c>
      <c r="V100" s="3">
        <v>16</v>
      </c>
      <c r="W100" s="6">
        <v>15</v>
      </c>
      <c r="X100" s="12">
        <v>0</v>
      </c>
      <c r="Y100" s="3">
        <v>10</v>
      </c>
      <c r="Z100" s="3">
        <v>5</v>
      </c>
      <c r="AA100" s="3">
        <v>30</v>
      </c>
      <c r="AB100" s="3" t="s">
        <v>29</v>
      </c>
      <c r="AC100" s="7">
        <v>60</v>
      </c>
      <c r="AD100" s="3">
        <v>3</v>
      </c>
      <c r="AE100" s="3">
        <v>1</v>
      </c>
      <c r="AF100" s="3"/>
      <c r="AG100" s="3"/>
      <c r="AH100" s="8" t="s">
        <v>180</v>
      </c>
      <c r="AI100" s="38"/>
      <c r="AJ100" s="13"/>
    </row>
    <row r="101" spans="2:36" ht="80.099999999999994" customHeight="1" x14ac:dyDescent="0.25">
      <c r="B101" s="9"/>
      <c r="C101" s="3"/>
      <c r="D101" s="3"/>
      <c r="E101" s="3"/>
      <c r="F101" s="3"/>
      <c r="G101" s="3"/>
      <c r="H101" s="3"/>
      <c r="I101" s="3"/>
      <c r="J101" s="3"/>
      <c r="K101" s="3"/>
      <c r="L101" s="20" t="s">
        <v>13</v>
      </c>
      <c r="M101" s="3"/>
      <c r="N101" s="3"/>
      <c r="O101" s="3"/>
      <c r="P101" s="3"/>
      <c r="Q101" s="3"/>
      <c r="R101" s="3"/>
      <c r="S101" s="5" t="s">
        <v>7</v>
      </c>
      <c r="T101" s="3">
        <v>7</v>
      </c>
      <c r="U101" s="3">
        <v>80</v>
      </c>
      <c r="V101" s="3">
        <v>9</v>
      </c>
      <c r="W101" s="6">
        <v>12</v>
      </c>
      <c r="X101" s="12">
        <v>0</v>
      </c>
      <c r="Y101" s="3">
        <v>5</v>
      </c>
      <c r="Z101" s="3">
        <v>10</v>
      </c>
      <c r="AA101" s="3">
        <v>45</v>
      </c>
      <c r="AB101" s="3" t="s">
        <v>29</v>
      </c>
      <c r="AC101" s="7">
        <v>100</v>
      </c>
      <c r="AD101" s="3">
        <v>2</v>
      </c>
      <c r="AE101" s="3">
        <v>1</v>
      </c>
      <c r="AF101" s="3"/>
      <c r="AG101" s="3"/>
      <c r="AH101" s="8" t="s">
        <v>169</v>
      </c>
      <c r="AI101" s="17"/>
      <c r="AJ101" s="3"/>
    </row>
    <row r="102" spans="2:36" ht="80.099999999999994" customHeight="1" x14ac:dyDescent="0.25">
      <c r="B102" s="9"/>
      <c r="C102" s="3"/>
      <c r="D102" s="3"/>
      <c r="E102" s="3"/>
      <c r="F102" s="3"/>
      <c r="G102" s="3"/>
      <c r="H102" s="3"/>
      <c r="I102" s="3"/>
      <c r="J102" s="3"/>
      <c r="K102" s="3"/>
      <c r="L102" s="3"/>
      <c r="M102" s="26" t="s">
        <v>13</v>
      </c>
      <c r="N102" s="3"/>
      <c r="O102" s="3"/>
      <c r="P102" s="3"/>
      <c r="Q102" s="3"/>
      <c r="R102" s="3"/>
      <c r="S102" s="5" t="s">
        <v>162</v>
      </c>
      <c r="T102" s="3">
        <v>7</v>
      </c>
      <c r="U102" s="3">
        <v>70</v>
      </c>
      <c r="V102" s="3">
        <v>9</v>
      </c>
      <c r="W102" s="12">
        <v>25</v>
      </c>
      <c r="X102" s="12">
        <v>6</v>
      </c>
      <c r="Y102" s="3">
        <v>10</v>
      </c>
      <c r="Z102" s="3">
        <v>15</v>
      </c>
      <c r="AA102" s="3">
        <v>60</v>
      </c>
      <c r="AB102" s="3" t="s">
        <v>29</v>
      </c>
      <c r="AC102" s="7" t="s">
        <v>163</v>
      </c>
      <c r="AD102" s="3">
        <v>4</v>
      </c>
      <c r="AE102" s="3">
        <v>1</v>
      </c>
      <c r="AF102" s="3"/>
      <c r="AG102" s="3"/>
      <c r="AH102" s="8" t="s">
        <v>164</v>
      </c>
      <c r="AI102" s="17"/>
      <c r="AJ102" s="3"/>
    </row>
    <row r="103" spans="2:36" ht="80.099999999999994" customHeight="1" x14ac:dyDescent="0.25">
      <c r="B103" s="9"/>
      <c r="C103" s="3"/>
      <c r="D103" s="3"/>
      <c r="E103" s="3"/>
      <c r="F103" s="22" t="s">
        <v>13</v>
      </c>
      <c r="G103" s="3"/>
      <c r="H103" s="3"/>
      <c r="I103" s="3"/>
      <c r="J103" s="3"/>
      <c r="K103" s="3"/>
      <c r="L103" s="3"/>
      <c r="M103" s="3"/>
      <c r="N103" s="3"/>
      <c r="O103" s="3"/>
      <c r="P103" s="3"/>
      <c r="Q103" s="3"/>
      <c r="R103" s="3"/>
      <c r="S103" s="5" t="s">
        <v>172</v>
      </c>
      <c r="T103" s="3">
        <v>7</v>
      </c>
      <c r="U103" s="3">
        <v>65</v>
      </c>
      <c r="V103" s="3">
        <v>15</v>
      </c>
      <c r="W103" s="6">
        <v>20</v>
      </c>
      <c r="X103" s="12">
        <v>0</v>
      </c>
      <c r="Y103" s="3">
        <v>5</v>
      </c>
      <c r="Z103" s="3">
        <v>5</v>
      </c>
      <c r="AA103" s="3">
        <v>35</v>
      </c>
      <c r="AB103" s="3" t="s">
        <v>29</v>
      </c>
      <c r="AC103" s="7" t="s">
        <v>173</v>
      </c>
      <c r="AD103" s="3">
        <v>2</v>
      </c>
      <c r="AE103" s="3">
        <v>1</v>
      </c>
      <c r="AF103" s="3"/>
      <c r="AG103" s="3"/>
      <c r="AH103" s="8" t="s">
        <v>174</v>
      </c>
      <c r="AI103" s="17"/>
      <c r="AJ103" s="3"/>
    </row>
    <row r="104" spans="2:36" ht="80.099999999999994" customHeight="1" x14ac:dyDescent="0.25">
      <c r="B104" s="9"/>
      <c r="C104" s="4" t="s">
        <v>13</v>
      </c>
      <c r="D104" s="3"/>
      <c r="E104" s="3"/>
      <c r="F104" s="3"/>
      <c r="G104" s="35" t="s">
        <v>13</v>
      </c>
      <c r="H104" s="32" t="s">
        <v>13</v>
      </c>
      <c r="I104" s="3"/>
      <c r="J104" s="3"/>
      <c r="K104" s="27" t="s">
        <v>13</v>
      </c>
      <c r="L104" s="3"/>
      <c r="M104" s="3"/>
      <c r="N104" s="3"/>
      <c r="O104" s="3"/>
      <c r="P104" s="3"/>
      <c r="Q104" s="3"/>
      <c r="R104" s="3"/>
      <c r="S104" s="5" t="s">
        <v>161</v>
      </c>
      <c r="T104" s="3">
        <v>7</v>
      </c>
      <c r="U104" s="3">
        <v>60</v>
      </c>
      <c r="V104" s="3">
        <v>12</v>
      </c>
      <c r="W104" s="6">
        <v>10</v>
      </c>
      <c r="X104" s="12">
        <v>0</v>
      </c>
      <c r="Y104" s="3">
        <v>0</v>
      </c>
      <c r="Z104" s="3">
        <v>5</v>
      </c>
      <c r="AA104" s="3">
        <v>30</v>
      </c>
      <c r="AB104" s="3">
        <v>9</v>
      </c>
      <c r="AC104" s="7">
        <v>45</v>
      </c>
      <c r="AD104" s="3">
        <v>2</v>
      </c>
      <c r="AE104" s="3">
        <v>1</v>
      </c>
      <c r="AF104" s="3"/>
      <c r="AG104" s="3"/>
      <c r="AH104" s="8"/>
      <c r="AI104" s="17"/>
      <c r="AJ104" s="3"/>
    </row>
    <row r="105" spans="2:36" ht="80.099999999999994" customHeight="1" x14ac:dyDescent="0.25">
      <c r="B105" s="9"/>
      <c r="C105" s="3"/>
      <c r="D105" s="3"/>
      <c r="E105" s="3"/>
      <c r="F105" s="3"/>
      <c r="G105" s="3"/>
      <c r="H105" s="3"/>
      <c r="I105" s="3"/>
      <c r="J105" s="28" t="s">
        <v>13</v>
      </c>
      <c r="K105" s="3"/>
      <c r="L105" s="3"/>
      <c r="M105" s="3"/>
      <c r="N105" s="3"/>
      <c r="O105" s="3"/>
      <c r="P105" s="3"/>
      <c r="Q105" s="3"/>
      <c r="R105" s="3"/>
      <c r="S105" s="5" t="s">
        <v>165</v>
      </c>
      <c r="T105" s="3">
        <v>7</v>
      </c>
      <c r="U105" s="3">
        <v>50</v>
      </c>
      <c r="V105" s="3">
        <v>11</v>
      </c>
      <c r="W105" s="12">
        <v>20</v>
      </c>
      <c r="X105" s="12">
        <v>10</v>
      </c>
      <c r="Y105" s="3">
        <v>5</v>
      </c>
      <c r="Z105" s="3">
        <v>15</v>
      </c>
      <c r="AA105" s="3">
        <v>70</v>
      </c>
      <c r="AB105" s="3" t="s">
        <v>29</v>
      </c>
      <c r="AC105" s="7" t="s">
        <v>166</v>
      </c>
      <c r="AD105" s="3">
        <v>3</v>
      </c>
      <c r="AE105" s="3">
        <v>1</v>
      </c>
      <c r="AF105" s="3"/>
      <c r="AG105" s="3"/>
      <c r="AH105" s="8" t="s">
        <v>167</v>
      </c>
      <c r="AI105" s="17"/>
      <c r="AJ105" s="3"/>
    </row>
    <row r="106" spans="2:36" ht="80.099999999999994" customHeight="1" x14ac:dyDescent="0.25">
      <c r="B106" s="9"/>
      <c r="C106" s="3"/>
      <c r="D106" s="3"/>
      <c r="E106" s="3"/>
      <c r="F106" s="3"/>
      <c r="G106" s="3"/>
      <c r="H106" s="32" t="s">
        <v>13</v>
      </c>
      <c r="I106" s="3"/>
      <c r="J106" s="3"/>
      <c r="K106" s="3"/>
      <c r="L106" s="3"/>
      <c r="M106" s="3"/>
      <c r="N106" s="3"/>
      <c r="O106" s="3"/>
      <c r="P106" s="3"/>
      <c r="Q106" s="3"/>
      <c r="R106" s="3"/>
      <c r="S106" s="5" t="s">
        <v>170</v>
      </c>
      <c r="T106" s="3">
        <v>7</v>
      </c>
      <c r="U106" s="3">
        <v>40</v>
      </c>
      <c r="V106" s="3">
        <v>9</v>
      </c>
      <c r="W106" s="6">
        <v>10</v>
      </c>
      <c r="X106" s="12">
        <v>0</v>
      </c>
      <c r="Y106" s="3">
        <v>10</v>
      </c>
      <c r="Z106" s="3">
        <v>10</v>
      </c>
      <c r="AA106" s="3">
        <v>20</v>
      </c>
      <c r="AB106" s="3" t="s">
        <v>29</v>
      </c>
      <c r="AC106" s="7" t="s">
        <v>97</v>
      </c>
      <c r="AD106" s="3">
        <v>1</v>
      </c>
      <c r="AE106" s="3">
        <v>1</v>
      </c>
      <c r="AF106" s="3"/>
      <c r="AG106" s="3"/>
      <c r="AH106" s="8" t="s">
        <v>171</v>
      </c>
      <c r="AI106" s="17"/>
      <c r="AJ106" s="3"/>
    </row>
    <row r="107" spans="2:36" ht="80.099999999999994" customHeight="1" x14ac:dyDescent="0.25">
      <c r="B107" s="9"/>
      <c r="C107" s="3"/>
      <c r="D107" s="3"/>
      <c r="E107" s="3"/>
      <c r="F107" s="3"/>
      <c r="G107" s="3"/>
      <c r="H107" s="3"/>
      <c r="I107" s="3"/>
      <c r="J107" s="3"/>
      <c r="K107" s="3"/>
      <c r="L107" s="3"/>
      <c r="M107" s="26" t="s">
        <v>13</v>
      </c>
      <c r="N107" s="3"/>
      <c r="O107" s="3"/>
      <c r="P107" s="3"/>
      <c r="Q107" s="3"/>
      <c r="R107" s="3"/>
      <c r="S107" s="5" t="s">
        <v>168</v>
      </c>
      <c r="T107" s="3">
        <v>7</v>
      </c>
      <c r="U107" s="3">
        <v>25</v>
      </c>
      <c r="V107" s="3">
        <v>10</v>
      </c>
      <c r="W107" s="12">
        <v>20</v>
      </c>
      <c r="X107" s="12">
        <v>12</v>
      </c>
      <c r="Y107" s="3">
        <v>0</v>
      </c>
      <c r="Z107" s="3">
        <v>5</v>
      </c>
      <c r="AA107" s="3">
        <v>35</v>
      </c>
      <c r="AB107" s="3" t="s">
        <v>29</v>
      </c>
      <c r="AC107" s="7">
        <v>120</v>
      </c>
      <c r="AD107" s="3">
        <v>2</v>
      </c>
      <c r="AE107" s="3">
        <v>1</v>
      </c>
      <c r="AF107" s="3"/>
      <c r="AG107" s="3"/>
      <c r="AH107" s="8"/>
      <c r="AI107" s="17"/>
      <c r="AJ107" s="3"/>
    </row>
    <row r="108" spans="2:36" ht="80.099999999999994" customHeight="1" x14ac:dyDescent="0.25">
      <c r="B108" s="9"/>
      <c r="C108" s="3"/>
      <c r="D108" s="3"/>
      <c r="E108" s="3"/>
      <c r="F108" s="3"/>
      <c r="G108" s="3"/>
      <c r="H108" s="3"/>
      <c r="I108" s="3"/>
      <c r="J108" s="3"/>
      <c r="K108" s="3"/>
      <c r="L108" s="3"/>
      <c r="M108" s="3"/>
      <c r="N108" s="3"/>
      <c r="O108" s="3"/>
      <c r="P108" s="23" t="s">
        <v>13</v>
      </c>
      <c r="Q108" s="3"/>
      <c r="R108" s="3"/>
      <c r="S108" s="5" t="s">
        <v>144</v>
      </c>
      <c r="T108" s="3">
        <v>6</v>
      </c>
      <c r="U108" s="3">
        <v>120</v>
      </c>
      <c r="V108" s="3">
        <v>8</v>
      </c>
      <c r="W108" s="12">
        <v>30</v>
      </c>
      <c r="X108" s="12">
        <v>6</v>
      </c>
      <c r="Y108" s="3">
        <v>10</v>
      </c>
      <c r="Z108" s="3">
        <v>15</v>
      </c>
      <c r="AA108" s="3">
        <v>70</v>
      </c>
      <c r="AB108" s="3" t="s">
        <v>29</v>
      </c>
      <c r="AC108" s="7">
        <v>200</v>
      </c>
      <c r="AD108" s="3">
        <v>5</v>
      </c>
      <c r="AE108" s="3">
        <v>2</v>
      </c>
      <c r="AF108" s="3"/>
      <c r="AG108" s="3"/>
      <c r="AH108" s="8" t="s">
        <v>145</v>
      </c>
      <c r="AI108" s="17"/>
      <c r="AJ108" s="3"/>
    </row>
    <row r="109" spans="2:36" ht="80.099999999999994" customHeight="1" x14ac:dyDescent="0.25">
      <c r="B109" s="9"/>
      <c r="C109" s="3"/>
      <c r="D109" s="3"/>
      <c r="E109" s="3"/>
      <c r="F109" s="22" t="s">
        <v>13</v>
      </c>
      <c r="G109" s="3"/>
      <c r="H109" s="3"/>
      <c r="I109" s="3"/>
      <c r="J109" s="3"/>
      <c r="K109" s="3"/>
      <c r="L109" s="3"/>
      <c r="M109" s="3"/>
      <c r="N109" s="3"/>
      <c r="O109" s="3"/>
      <c r="P109" s="3"/>
      <c r="Q109" s="3"/>
      <c r="R109" s="3"/>
      <c r="S109" s="5" t="s">
        <v>148</v>
      </c>
      <c r="T109" s="3">
        <v>6</v>
      </c>
      <c r="U109" s="3">
        <v>90</v>
      </c>
      <c r="V109" s="3">
        <v>8</v>
      </c>
      <c r="W109" s="12">
        <v>25</v>
      </c>
      <c r="X109" s="12">
        <v>6</v>
      </c>
      <c r="Y109" s="3">
        <v>5</v>
      </c>
      <c r="Z109" s="3">
        <v>20</v>
      </c>
      <c r="AA109" s="3">
        <v>90</v>
      </c>
      <c r="AB109" s="3" t="s">
        <v>29</v>
      </c>
      <c r="AC109" s="7" t="s">
        <v>149</v>
      </c>
      <c r="AD109" s="3">
        <v>4</v>
      </c>
      <c r="AE109" s="3">
        <v>1</v>
      </c>
      <c r="AF109" s="3"/>
      <c r="AG109" s="3"/>
      <c r="AH109" s="8" t="s">
        <v>150</v>
      </c>
      <c r="AI109" s="17"/>
      <c r="AJ109" s="3"/>
    </row>
    <row r="110" spans="2:36" ht="80.099999999999994" customHeight="1" x14ac:dyDescent="0.25">
      <c r="B110" s="9"/>
      <c r="C110" s="3"/>
      <c r="D110" s="3"/>
      <c r="E110" s="11" t="s">
        <v>13</v>
      </c>
      <c r="F110" s="3"/>
      <c r="G110" s="3"/>
      <c r="H110" s="3"/>
      <c r="I110" s="3"/>
      <c r="J110" s="3"/>
      <c r="K110" s="3"/>
      <c r="L110" s="3"/>
      <c r="M110" s="3"/>
      <c r="N110" s="3"/>
      <c r="O110" s="3"/>
      <c r="P110" s="3"/>
      <c r="Q110" s="3"/>
      <c r="R110" s="3"/>
      <c r="S110" s="5" t="s">
        <v>151</v>
      </c>
      <c r="T110" s="3">
        <v>6</v>
      </c>
      <c r="U110" s="3">
        <v>90</v>
      </c>
      <c r="V110" s="3">
        <v>3</v>
      </c>
      <c r="W110" s="6">
        <v>30</v>
      </c>
      <c r="X110" s="12">
        <v>0</v>
      </c>
      <c r="Y110" s="3">
        <v>15</v>
      </c>
      <c r="Z110" s="3">
        <v>15</v>
      </c>
      <c r="AA110" s="3">
        <v>35</v>
      </c>
      <c r="AB110" s="3" t="s">
        <v>29</v>
      </c>
      <c r="AC110" s="7">
        <v>80</v>
      </c>
      <c r="AD110" s="3">
        <v>2</v>
      </c>
      <c r="AE110" s="3">
        <v>2</v>
      </c>
      <c r="AF110" s="3"/>
      <c r="AG110" s="3"/>
      <c r="AH110" s="8" t="s">
        <v>152</v>
      </c>
      <c r="AI110" s="17"/>
      <c r="AJ110" s="3"/>
    </row>
    <row r="111" spans="2:36" ht="80.099999999999994" customHeight="1" x14ac:dyDescent="0.25">
      <c r="B111" s="9"/>
      <c r="C111" s="3"/>
      <c r="D111" s="3"/>
      <c r="E111" s="3"/>
      <c r="F111" s="3"/>
      <c r="G111" s="3"/>
      <c r="H111" s="3"/>
      <c r="I111" s="3"/>
      <c r="J111" s="3"/>
      <c r="K111" s="3"/>
      <c r="L111" s="3"/>
      <c r="M111" s="3"/>
      <c r="N111" s="3"/>
      <c r="O111" s="24" t="s">
        <v>13</v>
      </c>
      <c r="P111" s="3"/>
      <c r="Q111" s="3"/>
      <c r="R111" s="3"/>
      <c r="S111" s="5" t="s">
        <v>146</v>
      </c>
      <c r="T111" s="3">
        <v>6</v>
      </c>
      <c r="U111" s="3">
        <v>80</v>
      </c>
      <c r="V111" s="3">
        <v>6</v>
      </c>
      <c r="W111" s="12">
        <v>15</v>
      </c>
      <c r="X111" s="12">
        <v>6</v>
      </c>
      <c r="Y111" s="3">
        <v>10</v>
      </c>
      <c r="Z111" s="3">
        <v>5</v>
      </c>
      <c r="AA111" s="3">
        <v>70</v>
      </c>
      <c r="AB111" s="3" t="s">
        <v>29</v>
      </c>
      <c r="AC111" s="7" t="s">
        <v>103</v>
      </c>
      <c r="AD111" s="3">
        <v>4</v>
      </c>
      <c r="AE111" s="3">
        <v>1</v>
      </c>
      <c r="AF111" s="3"/>
      <c r="AG111" s="3"/>
      <c r="AH111" s="8" t="s">
        <v>147</v>
      </c>
      <c r="AI111" s="17"/>
      <c r="AJ111" s="3"/>
    </row>
    <row r="112" spans="2:36" ht="80.099999999999994" customHeight="1" x14ac:dyDescent="0.25">
      <c r="B112" s="9"/>
      <c r="C112" s="4" t="s">
        <v>13</v>
      </c>
      <c r="D112" s="3"/>
      <c r="E112" s="3"/>
      <c r="F112" s="3"/>
      <c r="G112" s="3"/>
      <c r="H112" s="3"/>
      <c r="I112" s="3"/>
      <c r="J112" s="3"/>
      <c r="K112" s="3"/>
      <c r="L112" s="3"/>
      <c r="M112" s="3"/>
      <c r="N112" s="3"/>
      <c r="O112" s="3"/>
      <c r="P112" s="3"/>
      <c r="Q112" s="3"/>
      <c r="R112" s="3"/>
      <c r="S112" s="5" t="s">
        <v>154</v>
      </c>
      <c r="T112" s="3">
        <v>6</v>
      </c>
      <c r="U112" s="3">
        <v>75</v>
      </c>
      <c r="V112" s="3">
        <v>16</v>
      </c>
      <c r="W112" s="6">
        <v>15</v>
      </c>
      <c r="X112" s="12">
        <v>0</v>
      </c>
      <c r="Y112" s="3">
        <v>5</v>
      </c>
      <c r="Z112" s="3">
        <v>10</v>
      </c>
      <c r="AA112" s="3">
        <v>30</v>
      </c>
      <c r="AB112" s="3" t="s">
        <v>29</v>
      </c>
      <c r="AC112" s="7">
        <v>50</v>
      </c>
      <c r="AD112" s="3">
        <v>2</v>
      </c>
      <c r="AE112" s="3">
        <v>1</v>
      </c>
      <c r="AF112" s="3"/>
      <c r="AG112" s="3"/>
      <c r="AH112" s="8"/>
      <c r="AI112" s="17"/>
      <c r="AJ112" s="3"/>
    </row>
    <row r="113" spans="2:36" ht="80.099999999999994" customHeight="1" x14ac:dyDescent="0.25">
      <c r="B113" s="9"/>
      <c r="C113" s="3"/>
      <c r="D113" s="3"/>
      <c r="E113" s="3"/>
      <c r="F113" s="3"/>
      <c r="G113" s="3"/>
      <c r="H113" s="3"/>
      <c r="I113" s="3"/>
      <c r="J113" s="3"/>
      <c r="K113" s="3"/>
      <c r="L113" s="3"/>
      <c r="M113" s="3"/>
      <c r="N113" s="3"/>
      <c r="O113" s="3"/>
      <c r="P113" s="23" t="s">
        <v>13</v>
      </c>
      <c r="Q113" s="3"/>
      <c r="R113" s="3"/>
      <c r="S113" s="5" t="s">
        <v>143</v>
      </c>
      <c r="T113" s="3">
        <v>6</v>
      </c>
      <c r="U113" s="3">
        <v>70</v>
      </c>
      <c r="V113" s="3">
        <v>11</v>
      </c>
      <c r="W113" s="12">
        <v>15</v>
      </c>
      <c r="X113" s="12">
        <v>4</v>
      </c>
      <c r="Y113" s="3">
        <v>10</v>
      </c>
      <c r="Z113" s="3">
        <v>25</v>
      </c>
      <c r="AA113" s="3">
        <v>35</v>
      </c>
      <c r="AB113" s="3" t="s">
        <v>29</v>
      </c>
      <c r="AC113" s="7">
        <v>80</v>
      </c>
      <c r="AD113" s="3">
        <v>2</v>
      </c>
      <c r="AE113" s="3">
        <v>1</v>
      </c>
      <c r="AF113" s="3"/>
      <c r="AG113" s="3"/>
      <c r="AH113" s="8"/>
      <c r="AI113" s="17"/>
      <c r="AJ113" s="3"/>
    </row>
    <row r="114" spans="2:36" ht="80.099999999999994" customHeight="1" x14ac:dyDescent="0.25">
      <c r="B114" s="9"/>
      <c r="C114" s="3"/>
      <c r="D114" s="3"/>
      <c r="E114" s="3"/>
      <c r="F114" s="3"/>
      <c r="G114" s="3"/>
      <c r="H114" s="3"/>
      <c r="I114" s="3"/>
      <c r="J114" s="3"/>
      <c r="K114" s="3"/>
      <c r="L114" s="20" t="s">
        <v>13</v>
      </c>
      <c r="M114" s="3"/>
      <c r="N114" s="3"/>
      <c r="O114" s="3"/>
      <c r="P114" s="3"/>
      <c r="Q114" s="3"/>
      <c r="R114" s="3"/>
      <c r="S114" s="5" t="s">
        <v>134</v>
      </c>
      <c r="T114" s="3">
        <v>6</v>
      </c>
      <c r="U114" s="3">
        <v>70</v>
      </c>
      <c r="V114" s="3">
        <v>9</v>
      </c>
      <c r="W114" s="12">
        <v>16</v>
      </c>
      <c r="X114" s="12">
        <v>4</v>
      </c>
      <c r="Y114" s="3">
        <v>5</v>
      </c>
      <c r="Z114" s="3">
        <v>10</v>
      </c>
      <c r="AA114" s="3">
        <v>45</v>
      </c>
      <c r="AB114" s="3" t="s">
        <v>29</v>
      </c>
      <c r="AC114" s="7" t="s">
        <v>135</v>
      </c>
      <c r="AD114" s="3">
        <v>3</v>
      </c>
      <c r="AE114" s="3">
        <v>1</v>
      </c>
      <c r="AF114" s="3"/>
      <c r="AG114" s="3"/>
      <c r="AH114" s="8" t="s">
        <v>136</v>
      </c>
      <c r="AI114" s="17"/>
      <c r="AJ114" s="3"/>
    </row>
    <row r="115" spans="2:36" ht="80.099999999999994" customHeight="1" x14ac:dyDescent="0.25">
      <c r="B115" s="9"/>
      <c r="C115" s="3"/>
      <c r="D115" s="3"/>
      <c r="E115" s="3"/>
      <c r="F115" s="3"/>
      <c r="G115" s="3"/>
      <c r="H115" s="3"/>
      <c r="I115" s="3"/>
      <c r="J115" s="3"/>
      <c r="K115" s="3"/>
      <c r="L115" s="3"/>
      <c r="M115" s="3"/>
      <c r="N115" s="3"/>
      <c r="O115" s="3"/>
      <c r="P115" s="3"/>
      <c r="Q115" s="22" t="s">
        <v>13</v>
      </c>
      <c r="R115" s="3"/>
      <c r="S115" s="5" t="s">
        <v>155</v>
      </c>
      <c r="T115" s="3">
        <v>6</v>
      </c>
      <c r="U115" s="3">
        <v>70</v>
      </c>
      <c r="V115" s="3">
        <v>6</v>
      </c>
      <c r="W115" s="6">
        <v>12</v>
      </c>
      <c r="X115" s="12">
        <v>0</v>
      </c>
      <c r="Y115" s="3">
        <v>15</v>
      </c>
      <c r="Z115" s="3">
        <v>15</v>
      </c>
      <c r="AA115" s="3">
        <v>1</v>
      </c>
      <c r="AB115" s="3" t="s">
        <v>29</v>
      </c>
      <c r="AC115" s="7">
        <v>80</v>
      </c>
      <c r="AD115" s="3">
        <v>2</v>
      </c>
      <c r="AE115" s="3">
        <v>1</v>
      </c>
      <c r="AF115" s="3"/>
      <c r="AG115" s="3"/>
      <c r="AH115" s="8"/>
      <c r="AI115" s="17"/>
      <c r="AJ115" s="3"/>
    </row>
    <row r="116" spans="2:36" ht="80.099999999999994" customHeight="1" x14ac:dyDescent="0.25">
      <c r="B116" s="9"/>
      <c r="C116" s="3"/>
      <c r="D116" s="3"/>
      <c r="E116" s="3"/>
      <c r="F116" s="3"/>
      <c r="G116" s="3"/>
      <c r="H116" s="3"/>
      <c r="I116" s="3"/>
      <c r="J116" s="3"/>
      <c r="K116" s="27" t="s">
        <v>13</v>
      </c>
      <c r="L116" s="3"/>
      <c r="M116" s="3"/>
      <c r="N116" s="3"/>
      <c r="O116" s="3"/>
      <c r="P116" s="3"/>
      <c r="Q116" s="3"/>
      <c r="R116" s="3"/>
      <c r="S116" s="5" t="s">
        <v>137</v>
      </c>
      <c r="T116" s="3">
        <v>6</v>
      </c>
      <c r="U116" s="3">
        <v>60</v>
      </c>
      <c r="V116" s="3">
        <v>12</v>
      </c>
      <c r="W116" s="6">
        <v>15</v>
      </c>
      <c r="X116" s="12">
        <v>0</v>
      </c>
      <c r="Y116" s="3">
        <v>10</v>
      </c>
      <c r="Z116" s="3">
        <v>15</v>
      </c>
      <c r="AA116" s="3">
        <v>10</v>
      </c>
      <c r="AB116" s="3" t="s">
        <v>29</v>
      </c>
      <c r="AC116" s="7" t="s">
        <v>138</v>
      </c>
      <c r="AD116" s="3">
        <v>2</v>
      </c>
      <c r="AE116" s="3">
        <v>1</v>
      </c>
      <c r="AF116" s="3"/>
      <c r="AG116" s="3"/>
      <c r="AH116" s="8"/>
      <c r="AI116" s="17"/>
      <c r="AJ116" s="3"/>
    </row>
    <row r="117" spans="2:36" ht="80.099999999999994" customHeight="1" x14ac:dyDescent="0.25">
      <c r="B117" s="9"/>
      <c r="C117" s="3"/>
      <c r="D117" s="3"/>
      <c r="E117" s="11" t="s">
        <v>13</v>
      </c>
      <c r="F117" s="3"/>
      <c r="G117" s="3"/>
      <c r="H117" s="3"/>
      <c r="I117" s="3"/>
      <c r="J117" s="3"/>
      <c r="K117" s="3"/>
      <c r="L117" s="3"/>
      <c r="M117" s="3"/>
      <c r="N117" s="3"/>
      <c r="O117" s="3"/>
      <c r="P117" s="3"/>
      <c r="Q117" s="22" t="s">
        <v>13</v>
      </c>
      <c r="R117" s="3"/>
      <c r="S117" s="5" t="s">
        <v>156</v>
      </c>
      <c r="T117" s="3">
        <v>6</v>
      </c>
      <c r="U117" s="3">
        <v>60</v>
      </c>
      <c r="V117" s="3">
        <v>9</v>
      </c>
      <c r="W117" s="6">
        <v>15</v>
      </c>
      <c r="X117" s="12">
        <v>0</v>
      </c>
      <c r="Y117" s="3">
        <v>10</v>
      </c>
      <c r="Z117" s="3">
        <v>10</v>
      </c>
      <c r="AA117" s="3">
        <v>35</v>
      </c>
      <c r="AB117" s="3" t="s">
        <v>29</v>
      </c>
      <c r="AC117" s="7">
        <v>70</v>
      </c>
      <c r="AD117" s="3">
        <v>2</v>
      </c>
      <c r="AE117" s="3">
        <v>1</v>
      </c>
      <c r="AF117" s="3"/>
      <c r="AG117" s="3"/>
      <c r="AH117" s="8" t="s">
        <v>157</v>
      </c>
      <c r="AI117" s="17"/>
      <c r="AJ117" s="3"/>
    </row>
    <row r="118" spans="2:36" ht="80.099999999999994" customHeight="1" x14ac:dyDescent="0.25">
      <c r="B118" s="9"/>
      <c r="C118" s="3"/>
      <c r="D118" s="3"/>
      <c r="E118" s="3"/>
      <c r="F118" s="3"/>
      <c r="G118" s="3"/>
      <c r="H118" s="3"/>
      <c r="I118" s="3"/>
      <c r="J118" s="3"/>
      <c r="K118" s="3"/>
      <c r="L118" s="3"/>
      <c r="M118" s="3"/>
      <c r="N118" s="25" t="s">
        <v>13</v>
      </c>
      <c r="O118" s="3"/>
      <c r="P118" s="3"/>
      <c r="Q118" s="3"/>
      <c r="R118" s="3"/>
      <c r="S118" s="5" t="s">
        <v>139</v>
      </c>
      <c r="T118" s="3">
        <v>6</v>
      </c>
      <c r="U118" s="3">
        <v>50</v>
      </c>
      <c r="V118" s="3">
        <v>5</v>
      </c>
      <c r="W118" s="6">
        <v>15</v>
      </c>
      <c r="X118" s="12">
        <v>0</v>
      </c>
      <c r="Y118" s="3">
        <v>10</v>
      </c>
      <c r="Z118" s="3">
        <v>10</v>
      </c>
      <c r="AA118" s="3">
        <v>20</v>
      </c>
      <c r="AB118" s="3" t="s">
        <v>29</v>
      </c>
      <c r="AC118" s="7" t="s">
        <v>97</v>
      </c>
      <c r="AD118" s="3">
        <v>1</v>
      </c>
      <c r="AE118" s="3">
        <v>1</v>
      </c>
      <c r="AF118" s="3"/>
      <c r="AG118" s="3"/>
      <c r="AH118" s="8" t="s">
        <v>140</v>
      </c>
      <c r="AI118" s="17"/>
      <c r="AJ118" s="3"/>
    </row>
    <row r="119" spans="2:36" ht="80.099999999999994" customHeight="1" x14ac:dyDescent="0.25">
      <c r="B119" s="9"/>
      <c r="C119" s="3"/>
      <c r="D119" s="3"/>
      <c r="E119" s="3"/>
      <c r="F119" s="3"/>
      <c r="G119" s="3"/>
      <c r="H119" s="3"/>
      <c r="I119" s="3"/>
      <c r="J119" s="3"/>
      <c r="K119" s="27" t="s">
        <v>13</v>
      </c>
      <c r="L119" s="3"/>
      <c r="M119" s="3"/>
      <c r="N119" s="3"/>
      <c r="O119" s="3"/>
      <c r="P119" s="3"/>
      <c r="Q119" s="3"/>
      <c r="R119" s="3"/>
      <c r="S119" s="5" t="s">
        <v>153</v>
      </c>
      <c r="T119" s="3">
        <v>6</v>
      </c>
      <c r="U119" s="3">
        <v>40</v>
      </c>
      <c r="V119" s="3">
        <v>8</v>
      </c>
      <c r="W119" s="6">
        <v>10</v>
      </c>
      <c r="X119" s="12">
        <v>0</v>
      </c>
      <c r="Y119" s="3">
        <v>10</v>
      </c>
      <c r="Z119" s="3">
        <v>5</v>
      </c>
      <c r="AA119" s="3">
        <v>20</v>
      </c>
      <c r="AB119" s="3" t="s">
        <v>29</v>
      </c>
      <c r="AC119" s="7">
        <v>30</v>
      </c>
      <c r="AD119" s="3">
        <v>1</v>
      </c>
      <c r="AE119" s="3">
        <v>1</v>
      </c>
      <c r="AF119" s="3"/>
      <c r="AG119" s="3"/>
      <c r="AH119" s="8"/>
      <c r="AI119" s="17"/>
      <c r="AJ119" s="3"/>
    </row>
    <row r="120" spans="2:36" ht="80.099999999999994" customHeight="1" x14ac:dyDescent="0.25">
      <c r="B120" s="9"/>
      <c r="C120" s="4" t="s">
        <v>13</v>
      </c>
      <c r="D120" s="3"/>
      <c r="E120" s="3"/>
      <c r="F120" s="3"/>
      <c r="G120" s="3"/>
      <c r="H120" s="3"/>
      <c r="I120" s="30" t="s">
        <v>13</v>
      </c>
      <c r="J120" s="3"/>
      <c r="K120" s="3"/>
      <c r="L120" s="3"/>
      <c r="M120" s="3"/>
      <c r="N120" s="3"/>
      <c r="O120" s="3"/>
      <c r="P120" s="3"/>
      <c r="Q120" s="3"/>
      <c r="R120" s="3"/>
      <c r="S120" s="5" t="s">
        <v>141</v>
      </c>
      <c r="T120" s="3">
        <v>6</v>
      </c>
      <c r="U120" s="3">
        <v>30</v>
      </c>
      <c r="V120" s="3">
        <v>11</v>
      </c>
      <c r="W120" s="12">
        <v>12</v>
      </c>
      <c r="X120" s="12">
        <v>4</v>
      </c>
      <c r="Y120" s="3">
        <v>0</v>
      </c>
      <c r="Z120" s="3">
        <v>5</v>
      </c>
      <c r="AA120" s="3">
        <v>35</v>
      </c>
      <c r="AB120" s="3" t="s">
        <v>29</v>
      </c>
      <c r="AC120" s="7" t="s">
        <v>142</v>
      </c>
      <c r="AD120" s="3">
        <v>2</v>
      </c>
      <c r="AE120" s="3">
        <v>1</v>
      </c>
      <c r="AF120" s="3"/>
      <c r="AG120" s="3"/>
      <c r="AH120" s="8"/>
      <c r="AI120" s="17"/>
      <c r="AJ120" s="3"/>
    </row>
    <row r="121" spans="2:36" ht="80.099999999999994" customHeight="1" x14ac:dyDescent="0.25">
      <c r="B121" s="9"/>
      <c r="C121" s="3"/>
      <c r="D121" s="3"/>
      <c r="E121" s="3"/>
      <c r="F121" s="3"/>
      <c r="G121" s="3"/>
      <c r="H121" s="32" t="s">
        <v>13</v>
      </c>
      <c r="I121" s="3"/>
      <c r="J121" s="3"/>
      <c r="K121" s="3"/>
      <c r="L121" s="3"/>
      <c r="M121" s="3"/>
      <c r="N121" s="3"/>
      <c r="O121" s="3"/>
      <c r="P121" s="3"/>
      <c r="Q121" s="3"/>
      <c r="R121" s="3"/>
      <c r="S121" s="5" t="s">
        <v>132</v>
      </c>
      <c r="T121" s="3">
        <v>5</v>
      </c>
      <c r="U121" s="3">
        <v>100</v>
      </c>
      <c r="V121" s="3">
        <v>8</v>
      </c>
      <c r="W121" s="12">
        <v>20</v>
      </c>
      <c r="X121" s="12">
        <v>6</v>
      </c>
      <c r="Y121" s="3">
        <v>10</v>
      </c>
      <c r="Z121" s="3">
        <v>15</v>
      </c>
      <c r="AA121" s="3">
        <v>120</v>
      </c>
      <c r="AB121" s="3" t="s">
        <v>29</v>
      </c>
      <c r="AC121" s="7">
        <v>200</v>
      </c>
      <c r="AD121" s="3">
        <v>4</v>
      </c>
      <c r="AE121" s="3">
        <v>1</v>
      </c>
      <c r="AF121" s="3"/>
      <c r="AG121" s="3"/>
      <c r="AH121" s="8" t="s">
        <v>133</v>
      </c>
      <c r="AI121" s="17"/>
      <c r="AJ121" s="19" t="s">
        <v>406</v>
      </c>
    </row>
    <row r="122" spans="2:36" ht="80.099999999999994" customHeight="1" x14ac:dyDescent="0.25">
      <c r="B122" s="9"/>
      <c r="C122" s="3"/>
      <c r="D122" s="3"/>
      <c r="E122" s="3"/>
      <c r="F122" s="3"/>
      <c r="G122" s="35" t="s">
        <v>13</v>
      </c>
      <c r="H122" s="3"/>
      <c r="I122" s="3"/>
      <c r="J122" s="3"/>
      <c r="K122" s="3"/>
      <c r="L122" s="3"/>
      <c r="M122" s="3"/>
      <c r="N122" s="3"/>
      <c r="O122" s="3"/>
      <c r="P122" s="3"/>
      <c r="Q122" s="3"/>
      <c r="R122" s="3"/>
      <c r="S122" s="5" t="s">
        <v>124</v>
      </c>
      <c r="T122" s="3">
        <v>5</v>
      </c>
      <c r="U122" s="3">
        <v>80</v>
      </c>
      <c r="V122" s="3">
        <v>4</v>
      </c>
      <c r="W122" s="6">
        <v>10</v>
      </c>
      <c r="X122" s="12">
        <v>0</v>
      </c>
      <c r="Y122" s="3">
        <v>10</v>
      </c>
      <c r="Z122" s="3">
        <v>5</v>
      </c>
      <c r="AA122" s="3">
        <v>32</v>
      </c>
      <c r="AB122" s="3" t="s">
        <v>29</v>
      </c>
      <c r="AC122" s="7" t="s">
        <v>2030</v>
      </c>
      <c r="AD122" s="3">
        <v>1</v>
      </c>
      <c r="AE122" s="3">
        <v>1</v>
      </c>
      <c r="AF122" s="3"/>
      <c r="AG122" s="3"/>
      <c r="AH122" s="8" t="s">
        <v>125</v>
      </c>
      <c r="AI122" s="17"/>
      <c r="AJ122" s="3"/>
    </row>
    <row r="123" spans="2:36" ht="80.099999999999994" customHeight="1" x14ac:dyDescent="0.25">
      <c r="B123" s="9"/>
      <c r="C123" s="3"/>
      <c r="D123" s="3"/>
      <c r="E123" s="3"/>
      <c r="F123" s="3"/>
      <c r="G123" s="3"/>
      <c r="H123" s="3"/>
      <c r="I123" s="3"/>
      <c r="J123" s="3"/>
      <c r="K123" s="3"/>
      <c r="L123" s="20" t="s">
        <v>13</v>
      </c>
      <c r="M123" s="3"/>
      <c r="N123" s="3"/>
      <c r="O123" s="3"/>
      <c r="P123" s="3"/>
      <c r="Q123" s="3"/>
      <c r="R123" s="3"/>
      <c r="S123" s="5" t="s">
        <v>119</v>
      </c>
      <c r="T123" s="3">
        <v>5</v>
      </c>
      <c r="U123" s="3">
        <v>70</v>
      </c>
      <c r="V123" s="3">
        <v>4</v>
      </c>
      <c r="W123" s="12">
        <v>15</v>
      </c>
      <c r="X123" s="12">
        <v>6</v>
      </c>
      <c r="Y123" s="3">
        <v>20</v>
      </c>
      <c r="Z123" s="3">
        <v>20</v>
      </c>
      <c r="AA123" s="3">
        <v>40</v>
      </c>
      <c r="AB123" s="3" t="s">
        <v>29</v>
      </c>
      <c r="AC123" s="7">
        <v>60</v>
      </c>
      <c r="AD123" s="3">
        <v>3</v>
      </c>
      <c r="AE123" s="3">
        <v>2</v>
      </c>
      <c r="AF123" s="3"/>
      <c r="AG123" s="3"/>
      <c r="AH123" s="8" t="s">
        <v>120</v>
      </c>
      <c r="AI123" s="17"/>
      <c r="AJ123" s="3"/>
    </row>
    <row r="124" spans="2:36" ht="80.099999999999994" customHeight="1" x14ac:dyDescent="0.25">
      <c r="B124" s="9"/>
      <c r="C124" s="3"/>
      <c r="D124" s="3"/>
      <c r="E124" s="3"/>
      <c r="F124" s="3"/>
      <c r="G124" s="3"/>
      <c r="H124" s="3"/>
      <c r="I124" s="3"/>
      <c r="J124" s="3"/>
      <c r="K124" s="3"/>
      <c r="L124" s="3"/>
      <c r="M124" s="3"/>
      <c r="N124" s="3"/>
      <c r="O124" s="3"/>
      <c r="P124" s="3"/>
      <c r="Q124" s="3"/>
      <c r="R124" s="21" t="s">
        <v>13</v>
      </c>
      <c r="S124" s="5" t="s">
        <v>121</v>
      </c>
      <c r="T124" s="3">
        <v>5</v>
      </c>
      <c r="U124" s="3">
        <v>50</v>
      </c>
      <c r="V124" s="3">
        <v>8</v>
      </c>
      <c r="W124" s="12">
        <v>10</v>
      </c>
      <c r="X124" s="12">
        <v>6</v>
      </c>
      <c r="Y124" s="3">
        <v>5</v>
      </c>
      <c r="Z124" s="3">
        <v>15</v>
      </c>
      <c r="AA124" s="3">
        <v>80</v>
      </c>
      <c r="AB124" s="3" t="s">
        <v>29</v>
      </c>
      <c r="AC124" s="7" t="s">
        <v>122</v>
      </c>
      <c r="AD124" s="3">
        <v>3</v>
      </c>
      <c r="AE124" s="3">
        <v>1</v>
      </c>
      <c r="AF124" s="3"/>
      <c r="AG124" s="3"/>
      <c r="AH124" s="8" t="s">
        <v>123</v>
      </c>
      <c r="AI124" s="17"/>
      <c r="AJ124" s="3"/>
    </row>
    <row r="125" spans="2:36" ht="80.099999999999994" customHeight="1" x14ac:dyDescent="0.25">
      <c r="B125" s="9"/>
      <c r="C125" s="3"/>
      <c r="D125" s="3"/>
      <c r="E125" s="11" t="s">
        <v>13</v>
      </c>
      <c r="F125" s="3"/>
      <c r="G125" s="3"/>
      <c r="H125" s="3"/>
      <c r="I125" s="3"/>
      <c r="J125" s="3"/>
      <c r="K125" s="3"/>
      <c r="L125" s="3"/>
      <c r="M125" s="3"/>
      <c r="N125" s="3"/>
      <c r="O125" s="3"/>
      <c r="P125" s="3"/>
      <c r="Q125" s="3"/>
      <c r="R125" s="3"/>
      <c r="S125" s="5" t="s">
        <v>126</v>
      </c>
      <c r="T125" s="3">
        <v>5</v>
      </c>
      <c r="U125" s="3">
        <v>5</v>
      </c>
      <c r="V125" s="3">
        <v>14</v>
      </c>
      <c r="W125" s="6">
        <v>40</v>
      </c>
      <c r="X125" s="12">
        <v>0</v>
      </c>
      <c r="Y125" s="3">
        <v>10</v>
      </c>
      <c r="Z125" s="3">
        <v>10</v>
      </c>
      <c r="AA125" s="3">
        <v>25</v>
      </c>
      <c r="AB125" s="3" t="s">
        <v>29</v>
      </c>
      <c r="AC125" s="7" t="s">
        <v>127</v>
      </c>
      <c r="AD125" s="3">
        <v>2</v>
      </c>
      <c r="AE125" s="3">
        <v>1</v>
      </c>
      <c r="AF125" s="3"/>
      <c r="AG125" s="3"/>
      <c r="AH125" s="8" t="s">
        <v>128</v>
      </c>
      <c r="AI125" s="17"/>
      <c r="AJ125" s="3"/>
    </row>
    <row r="126" spans="2:36" ht="80.099999999999994" customHeight="1" x14ac:dyDescent="0.25">
      <c r="B126" s="9"/>
      <c r="C126" s="3"/>
      <c r="D126" s="3"/>
      <c r="E126" s="3"/>
      <c r="F126" s="3"/>
      <c r="G126" s="3"/>
      <c r="H126" s="3"/>
      <c r="I126" s="3"/>
      <c r="J126" s="3"/>
      <c r="K126" s="3"/>
      <c r="L126" s="3"/>
      <c r="M126" s="3"/>
      <c r="N126" s="25" t="s">
        <v>13</v>
      </c>
      <c r="O126" s="3"/>
      <c r="P126" s="3"/>
      <c r="Q126" s="3"/>
      <c r="R126" s="3"/>
      <c r="S126" s="5" t="s">
        <v>129</v>
      </c>
      <c r="T126" s="3">
        <v>5</v>
      </c>
      <c r="U126" s="3">
        <v>5</v>
      </c>
      <c r="V126" s="3">
        <v>10</v>
      </c>
      <c r="W126" s="6">
        <v>40</v>
      </c>
      <c r="X126" s="12">
        <v>0</v>
      </c>
      <c r="Y126" s="3">
        <v>10</v>
      </c>
      <c r="Z126" s="3">
        <v>10</v>
      </c>
      <c r="AA126" s="3">
        <v>20</v>
      </c>
      <c r="AB126" s="3" t="s">
        <v>29</v>
      </c>
      <c r="AC126" s="7" t="s">
        <v>130</v>
      </c>
      <c r="AD126" s="3">
        <v>2</v>
      </c>
      <c r="AE126" s="3">
        <v>1</v>
      </c>
      <c r="AF126" s="3"/>
      <c r="AG126" s="3"/>
      <c r="AH126" s="8" t="s">
        <v>131</v>
      </c>
      <c r="AI126" s="17"/>
      <c r="AJ126" s="3"/>
    </row>
    <row r="127" spans="2:36" ht="80.099999999999994" customHeight="1" x14ac:dyDescent="0.25">
      <c r="B127" s="9"/>
      <c r="C127" s="3"/>
      <c r="D127" s="3"/>
      <c r="E127" s="3"/>
      <c r="F127" s="3"/>
      <c r="G127" s="3"/>
      <c r="H127" s="3"/>
      <c r="I127" s="3"/>
      <c r="J127" s="3"/>
      <c r="K127" s="3"/>
      <c r="L127" s="3"/>
      <c r="M127" s="3"/>
      <c r="N127" s="3"/>
      <c r="O127" s="3"/>
      <c r="P127" s="3"/>
      <c r="Q127" s="3"/>
      <c r="R127" s="21" t="s">
        <v>13</v>
      </c>
      <c r="S127" s="5" t="s">
        <v>102</v>
      </c>
      <c r="T127" s="3">
        <v>4</v>
      </c>
      <c r="U127" s="3">
        <v>75</v>
      </c>
      <c r="V127" s="3">
        <v>16</v>
      </c>
      <c r="W127" s="12">
        <v>15</v>
      </c>
      <c r="X127" s="12">
        <v>6</v>
      </c>
      <c r="Y127" s="3">
        <v>5</v>
      </c>
      <c r="Z127" s="3">
        <v>10</v>
      </c>
      <c r="AA127" s="3">
        <v>80</v>
      </c>
      <c r="AB127" s="3" t="s">
        <v>29</v>
      </c>
      <c r="AC127" s="7" t="s">
        <v>103</v>
      </c>
      <c r="AD127" s="3">
        <v>3</v>
      </c>
      <c r="AE127" s="3">
        <v>2</v>
      </c>
      <c r="AF127" s="3"/>
      <c r="AG127" s="3"/>
      <c r="AH127" s="8"/>
      <c r="AI127" s="38"/>
      <c r="AJ127" s="13"/>
    </row>
    <row r="128" spans="2:36" ht="80.099999999999994" customHeight="1" x14ac:dyDescent="0.25">
      <c r="B128" s="9"/>
      <c r="C128" s="3"/>
      <c r="D128" s="3"/>
      <c r="E128" s="3"/>
      <c r="F128" s="3"/>
      <c r="G128" s="3"/>
      <c r="H128" s="3"/>
      <c r="I128" s="3"/>
      <c r="J128" s="28" t="s">
        <v>13</v>
      </c>
      <c r="K128" s="3"/>
      <c r="L128" s="3"/>
      <c r="M128" s="3"/>
      <c r="N128" s="3"/>
      <c r="O128" s="3"/>
      <c r="P128" s="3"/>
      <c r="Q128" s="3"/>
      <c r="R128" s="3"/>
      <c r="S128" s="5" t="s">
        <v>112</v>
      </c>
      <c r="T128" s="3">
        <v>4</v>
      </c>
      <c r="U128" s="3">
        <v>75</v>
      </c>
      <c r="V128" s="3">
        <v>2</v>
      </c>
      <c r="W128" s="12">
        <v>60</v>
      </c>
      <c r="X128" s="12">
        <v>12</v>
      </c>
      <c r="Y128" s="3">
        <v>15</v>
      </c>
      <c r="Z128" s="3">
        <v>10</v>
      </c>
      <c r="AA128" s="3">
        <v>100</v>
      </c>
      <c r="AB128" s="3" t="s">
        <v>29</v>
      </c>
      <c r="AC128" s="7" t="s">
        <v>113</v>
      </c>
      <c r="AD128" s="3">
        <v>6</v>
      </c>
      <c r="AE128" s="3">
        <v>4</v>
      </c>
      <c r="AF128" s="3"/>
      <c r="AG128" s="3"/>
      <c r="AH128" s="8" t="s">
        <v>114</v>
      </c>
      <c r="AI128" s="17"/>
      <c r="AJ128" s="3"/>
    </row>
    <row r="129" spans="2:36" ht="80.099999999999994" customHeight="1" x14ac:dyDescent="0.25">
      <c r="B129" s="9"/>
      <c r="C129" s="3"/>
      <c r="D129" s="3"/>
      <c r="E129" s="3"/>
      <c r="F129" s="3"/>
      <c r="G129" s="3"/>
      <c r="H129" s="3"/>
      <c r="I129" s="3"/>
      <c r="J129" s="3"/>
      <c r="K129" s="3"/>
      <c r="L129" s="3"/>
      <c r="M129" s="3"/>
      <c r="N129" s="25" t="s">
        <v>13</v>
      </c>
      <c r="O129" s="3"/>
      <c r="P129" s="3"/>
      <c r="Q129" s="3"/>
      <c r="R129" s="3"/>
      <c r="S129" s="5" t="s">
        <v>104</v>
      </c>
      <c r="T129" s="3">
        <v>4</v>
      </c>
      <c r="U129" s="3">
        <v>60</v>
      </c>
      <c r="V129" s="3">
        <v>10</v>
      </c>
      <c r="W129" s="12">
        <v>15</v>
      </c>
      <c r="X129" s="12">
        <v>4</v>
      </c>
      <c r="Y129" s="3">
        <v>5</v>
      </c>
      <c r="Z129" s="3">
        <v>15</v>
      </c>
      <c r="AA129" s="3">
        <v>30</v>
      </c>
      <c r="AB129" s="3" t="s">
        <v>29</v>
      </c>
      <c r="AC129" s="7" t="s">
        <v>105</v>
      </c>
      <c r="AD129" s="3">
        <v>2</v>
      </c>
      <c r="AE129" s="3">
        <v>1</v>
      </c>
      <c r="AF129" s="3"/>
      <c r="AG129" s="3"/>
      <c r="AH129" s="8"/>
      <c r="AI129" s="38"/>
      <c r="AJ129" s="3"/>
    </row>
    <row r="130" spans="2:36" ht="80.099999999999994" customHeight="1" x14ac:dyDescent="0.25">
      <c r="B130" s="9"/>
      <c r="C130" s="3"/>
      <c r="D130" s="3"/>
      <c r="E130" s="3"/>
      <c r="F130" s="3"/>
      <c r="G130" s="3"/>
      <c r="H130" s="3"/>
      <c r="I130" s="3"/>
      <c r="J130" s="3"/>
      <c r="K130" s="3"/>
      <c r="L130" s="3"/>
      <c r="M130" s="26" t="s">
        <v>13</v>
      </c>
      <c r="N130" s="3"/>
      <c r="O130" s="3"/>
      <c r="P130" s="3"/>
      <c r="Q130" s="3"/>
      <c r="R130" s="3"/>
      <c r="S130" s="5" t="s">
        <v>8</v>
      </c>
      <c r="T130" s="3">
        <v>4</v>
      </c>
      <c r="U130" s="3">
        <v>60</v>
      </c>
      <c r="V130" s="3">
        <v>10</v>
      </c>
      <c r="W130" s="6">
        <v>15</v>
      </c>
      <c r="X130" s="12">
        <v>0</v>
      </c>
      <c r="Y130" s="3">
        <v>10</v>
      </c>
      <c r="Z130" s="3">
        <v>5</v>
      </c>
      <c r="AA130" s="3">
        <v>35</v>
      </c>
      <c r="AB130" s="3" t="s">
        <v>29</v>
      </c>
      <c r="AC130" s="7">
        <v>60</v>
      </c>
      <c r="AD130" s="3">
        <v>2</v>
      </c>
      <c r="AE130" s="3">
        <v>1</v>
      </c>
      <c r="AF130" s="3"/>
      <c r="AG130" s="3"/>
      <c r="AH130" s="8"/>
      <c r="AI130" s="17"/>
      <c r="AJ130" s="3"/>
    </row>
    <row r="131" spans="2:36" ht="80.099999999999994" customHeight="1" x14ac:dyDescent="0.25">
      <c r="B131" s="9"/>
      <c r="C131" s="3"/>
      <c r="D131" s="3"/>
      <c r="E131" s="3"/>
      <c r="F131" s="3"/>
      <c r="G131" s="3"/>
      <c r="H131" s="3"/>
      <c r="I131" s="3"/>
      <c r="J131" s="3"/>
      <c r="K131" s="3"/>
      <c r="L131" s="3"/>
      <c r="M131" s="3"/>
      <c r="N131" s="3"/>
      <c r="O131" s="24" t="s">
        <v>13</v>
      </c>
      <c r="P131" s="3"/>
      <c r="Q131" s="3"/>
      <c r="R131" s="3"/>
      <c r="S131" s="5" t="s">
        <v>115</v>
      </c>
      <c r="T131" s="3">
        <v>4</v>
      </c>
      <c r="U131" s="3">
        <v>60</v>
      </c>
      <c r="V131" s="3">
        <v>10</v>
      </c>
      <c r="W131" s="6">
        <v>15</v>
      </c>
      <c r="X131" s="12">
        <v>0</v>
      </c>
      <c r="Y131" s="3">
        <v>10</v>
      </c>
      <c r="Z131" s="3">
        <v>5</v>
      </c>
      <c r="AA131" s="3">
        <v>35</v>
      </c>
      <c r="AB131" s="3" t="s">
        <v>29</v>
      </c>
      <c r="AC131" s="7">
        <v>60</v>
      </c>
      <c r="AD131" s="3">
        <v>2</v>
      </c>
      <c r="AE131" s="3">
        <v>1</v>
      </c>
      <c r="AF131" s="3"/>
      <c r="AG131" s="3"/>
      <c r="AH131" s="8" t="s">
        <v>54</v>
      </c>
      <c r="AI131" s="17"/>
      <c r="AJ131" s="3"/>
    </row>
    <row r="132" spans="2:36" ht="80.099999999999994" customHeight="1" x14ac:dyDescent="0.25">
      <c r="B132" s="9"/>
      <c r="C132" s="3"/>
      <c r="D132" s="3"/>
      <c r="E132" s="3"/>
      <c r="F132" s="3"/>
      <c r="G132" s="3"/>
      <c r="H132" s="3"/>
      <c r="I132" s="3"/>
      <c r="J132" s="28" t="s">
        <v>13</v>
      </c>
      <c r="K132" s="3"/>
      <c r="L132" s="3"/>
      <c r="M132" s="3"/>
      <c r="N132" s="3"/>
      <c r="O132" s="3"/>
      <c r="P132" s="3"/>
      <c r="Q132" s="3"/>
      <c r="R132" s="3"/>
      <c r="S132" s="5" t="s">
        <v>110</v>
      </c>
      <c r="T132" s="3">
        <v>4</v>
      </c>
      <c r="U132" s="3">
        <v>30</v>
      </c>
      <c r="V132" s="3">
        <v>11</v>
      </c>
      <c r="W132" s="12">
        <v>12</v>
      </c>
      <c r="X132" s="12">
        <v>8</v>
      </c>
      <c r="Y132" s="3">
        <v>10</v>
      </c>
      <c r="Z132" s="3">
        <v>10</v>
      </c>
      <c r="AA132" s="3">
        <v>40</v>
      </c>
      <c r="AB132" s="3" t="s">
        <v>29</v>
      </c>
      <c r="AC132" s="7" t="s">
        <v>111</v>
      </c>
      <c r="AD132" s="3">
        <v>2</v>
      </c>
      <c r="AE132" s="3">
        <v>1</v>
      </c>
      <c r="AF132" s="3"/>
      <c r="AG132" s="3"/>
      <c r="AH132" s="8"/>
      <c r="AI132" s="38"/>
      <c r="AJ132" s="13"/>
    </row>
    <row r="133" spans="2:36" ht="80.099999999999994" customHeight="1" x14ac:dyDescent="0.25">
      <c r="B133" s="9"/>
      <c r="C133" s="3"/>
      <c r="D133" s="3"/>
      <c r="E133" s="3"/>
      <c r="F133" s="3"/>
      <c r="G133" s="3"/>
      <c r="H133" s="3"/>
      <c r="I133" s="3"/>
      <c r="J133" s="3"/>
      <c r="K133" s="3"/>
      <c r="L133" s="3"/>
      <c r="M133" s="3"/>
      <c r="N133" s="3"/>
      <c r="O133" s="3"/>
      <c r="P133" s="23" t="s">
        <v>13</v>
      </c>
      <c r="Q133" s="3"/>
      <c r="R133" s="3"/>
      <c r="S133" s="5" t="s">
        <v>108</v>
      </c>
      <c r="T133" s="3">
        <v>4</v>
      </c>
      <c r="U133" s="3">
        <v>30</v>
      </c>
      <c r="V133" s="3">
        <v>10</v>
      </c>
      <c r="W133" s="6">
        <v>12</v>
      </c>
      <c r="X133" s="12">
        <v>0</v>
      </c>
      <c r="Y133" s="3">
        <v>5</v>
      </c>
      <c r="Z133" s="3">
        <v>10</v>
      </c>
      <c r="AA133" s="3">
        <v>25</v>
      </c>
      <c r="AB133" s="3" t="s">
        <v>29</v>
      </c>
      <c r="AC133" s="7">
        <v>35</v>
      </c>
      <c r="AD133" s="3">
        <v>1</v>
      </c>
      <c r="AE133" s="3">
        <v>1</v>
      </c>
      <c r="AF133" s="3"/>
      <c r="AG133" s="3"/>
      <c r="AH133" s="8" t="s">
        <v>109</v>
      </c>
      <c r="AI133" s="17"/>
      <c r="AJ133" s="3"/>
    </row>
    <row r="134" spans="2:36" ht="80.099999999999994" customHeight="1" x14ac:dyDescent="0.25">
      <c r="B134" s="9"/>
      <c r="C134" s="3"/>
      <c r="D134" s="3"/>
      <c r="E134" s="3"/>
      <c r="F134" s="3"/>
      <c r="G134" s="3"/>
      <c r="H134" s="3"/>
      <c r="I134" s="30" t="s">
        <v>13</v>
      </c>
      <c r="J134" s="3"/>
      <c r="K134" s="3"/>
      <c r="L134" s="3"/>
      <c r="M134" s="3"/>
      <c r="N134" s="3"/>
      <c r="O134" s="3"/>
      <c r="P134" s="3"/>
      <c r="Q134" s="3"/>
      <c r="R134" s="3"/>
      <c r="S134" s="5" t="s">
        <v>116</v>
      </c>
      <c r="T134" s="3">
        <v>4</v>
      </c>
      <c r="U134" s="3">
        <v>20</v>
      </c>
      <c r="V134" s="3">
        <v>14</v>
      </c>
      <c r="W134" s="6">
        <v>9</v>
      </c>
      <c r="X134" s="12">
        <v>0</v>
      </c>
      <c r="Y134" s="3">
        <v>10</v>
      </c>
      <c r="Z134" s="3">
        <v>10</v>
      </c>
      <c r="AA134" s="3">
        <v>20</v>
      </c>
      <c r="AB134" s="3" t="s">
        <v>29</v>
      </c>
      <c r="AC134" s="7" t="s">
        <v>117</v>
      </c>
      <c r="AD134" s="3">
        <v>1</v>
      </c>
      <c r="AE134" s="3">
        <v>1</v>
      </c>
      <c r="AF134" s="3"/>
      <c r="AG134" s="3"/>
      <c r="AH134" s="8" t="s">
        <v>118</v>
      </c>
      <c r="AI134" s="17"/>
      <c r="AJ134" s="3"/>
    </row>
    <row r="135" spans="2:36" ht="80.099999999999994" customHeight="1" x14ac:dyDescent="0.25">
      <c r="B135" s="9"/>
      <c r="C135" s="3"/>
      <c r="D135" s="3"/>
      <c r="E135" s="3"/>
      <c r="F135" s="3"/>
      <c r="G135" s="3"/>
      <c r="H135" s="3"/>
      <c r="I135" s="3"/>
      <c r="J135" s="3"/>
      <c r="K135" s="3"/>
      <c r="L135" s="3"/>
      <c r="M135" s="3"/>
      <c r="N135" s="3"/>
      <c r="O135" s="3"/>
      <c r="P135" s="3"/>
      <c r="Q135" s="3"/>
      <c r="R135" s="21" t="s">
        <v>13</v>
      </c>
      <c r="S135" s="5" t="s">
        <v>106</v>
      </c>
      <c r="T135" s="3">
        <v>4</v>
      </c>
      <c r="U135" s="3">
        <v>15</v>
      </c>
      <c r="V135" s="3">
        <v>10</v>
      </c>
      <c r="W135" s="12">
        <v>12</v>
      </c>
      <c r="X135" s="12">
        <v>8</v>
      </c>
      <c r="Y135" s="3">
        <v>5</v>
      </c>
      <c r="Z135" s="3">
        <v>10</v>
      </c>
      <c r="AA135" s="3">
        <v>45</v>
      </c>
      <c r="AB135" s="3" t="s">
        <v>29</v>
      </c>
      <c r="AC135" s="7" t="s">
        <v>107</v>
      </c>
      <c r="AD135" s="3">
        <v>2</v>
      </c>
      <c r="AE135" s="3">
        <v>1</v>
      </c>
      <c r="AF135" s="3"/>
      <c r="AG135" s="3"/>
      <c r="AH135" s="8"/>
      <c r="AI135" s="17"/>
      <c r="AJ135" s="3"/>
    </row>
    <row r="136" spans="2:36" ht="80.099999999999994" customHeight="1" x14ac:dyDescent="0.25">
      <c r="B136" s="9"/>
      <c r="C136" s="3"/>
      <c r="D136" s="3"/>
      <c r="E136" s="3"/>
      <c r="F136" s="3"/>
      <c r="G136" s="35" t="s">
        <v>13</v>
      </c>
      <c r="H136" s="3"/>
      <c r="I136" s="3"/>
      <c r="J136" s="3"/>
      <c r="K136" s="3"/>
      <c r="L136" s="3"/>
      <c r="M136" s="3"/>
      <c r="N136" s="3"/>
      <c r="O136" s="3"/>
      <c r="P136" s="3"/>
      <c r="Q136" s="3"/>
      <c r="R136" s="3"/>
      <c r="S136" s="5" t="s">
        <v>80</v>
      </c>
      <c r="T136" s="3">
        <v>3</v>
      </c>
      <c r="U136" s="3">
        <v>50</v>
      </c>
      <c r="V136" s="3">
        <v>4</v>
      </c>
      <c r="W136" s="12">
        <v>20</v>
      </c>
      <c r="X136" s="12">
        <v>10</v>
      </c>
      <c r="Y136" s="3">
        <v>0</v>
      </c>
      <c r="Z136" s="3">
        <v>10</v>
      </c>
      <c r="AA136" s="3">
        <v>45</v>
      </c>
      <c r="AB136" s="3" t="s">
        <v>29</v>
      </c>
      <c r="AC136" s="7" t="s">
        <v>81</v>
      </c>
      <c r="AD136" s="3">
        <v>2</v>
      </c>
      <c r="AE136" s="3">
        <v>1</v>
      </c>
      <c r="AF136" s="3"/>
      <c r="AG136" s="3"/>
      <c r="AH136" s="8" t="s">
        <v>82</v>
      </c>
      <c r="AI136" s="17"/>
      <c r="AJ136" s="3"/>
    </row>
    <row r="137" spans="2:36" ht="80.099999999999994" customHeight="1" x14ac:dyDescent="0.25">
      <c r="B137" s="9"/>
      <c r="C137" s="3"/>
      <c r="D137" s="3"/>
      <c r="E137" s="3"/>
      <c r="F137" s="3"/>
      <c r="G137" s="35" t="s">
        <v>13</v>
      </c>
      <c r="H137" s="3"/>
      <c r="I137" s="3"/>
      <c r="J137" s="3"/>
      <c r="K137" s="3"/>
      <c r="L137" s="3"/>
      <c r="M137" s="3"/>
      <c r="N137" s="3"/>
      <c r="O137" s="3"/>
      <c r="P137" s="3"/>
      <c r="Q137" s="3"/>
      <c r="R137" s="3"/>
      <c r="S137" s="5" t="s">
        <v>83</v>
      </c>
      <c r="T137" s="3">
        <v>3</v>
      </c>
      <c r="U137" s="3">
        <v>50</v>
      </c>
      <c r="V137" s="3">
        <v>4</v>
      </c>
      <c r="W137" s="6">
        <v>5</v>
      </c>
      <c r="X137" s="12">
        <v>0</v>
      </c>
      <c r="Y137" s="3">
        <v>5</v>
      </c>
      <c r="Z137" s="3">
        <v>5</v>
      </c>
      <c r="AA137" s="3">
        <v>35</v>
      </c>
      <c r="AB137" s="3">
        <v>13</v>
      </c>
      <c r="AC137" s="7" t="s">
        <v>58</v>
      </c>
      <c r="AD137" s="3">
        <v>1</v>
      </c>
      <c r="AE137" s="3">
        <v>1</v>
      </c>
      <c r="AF137" s="3"/>
      <c r="AG137" s="3"/>
      <c r="AH137" s="8" t="s">
        <v>84</v>
      </c>
      <c r="AI137" s="17"/>
      <c r="AJ137" s="3"/>
    </row>
    <row r="138" spans="2:36" ht="80.099999999999994" customHeight="1" x14ac:dyDescent="0.25">
      <c r="B138" s="9"/>
      <c r="C138" s="3"/>
      <c r="D138" s="3"/>
      <c r="E138" s="3"/>
      <c r="F138" s="3"/>
      <c r="G138" s="3"/>
      <c r="H138" s="32" t="s">
        <v>13</v>
      </c>
      <c r="I138" s="3"/>
      <c r="J138" s="3"/>
      <c r="K138" s="3"/>
      <c r="L138" s="3"/>
      <c r="M138" s="3"/>
      <c r="N138" s="3"/>
      <c r="O138" s="3"/>
      <c r="P138" s="3"/>
      <c r="Q138" s="3"/>
      <c r="R138" s="3"/>
      <c r="S138" s="5" t="s">
        <v>75</v>
      </c>
      <c r="T138" s="3">
        <v>3</v>
      </c>
      <c r="U138" s="3">
        <v>40</v>
      </c>
      <c r="V138" s="3">
        <v>10</v>
      </c>
      <c r="W138" s="12">
        <v>10</v>
      </c>
      <c r="X138" s="12">
        <v>6</v>
      </c>
      <c r="Y138" s="3">
        <v>10</v>
      </c>
      <c r="Z138" s="3">
        <v>10</v>
      </c>
      <c r="AA138" s="3">
        <v>30</v>
      </c>
      <c r="AB138" s="3" t="s">
        <v>29</v>
      </c>
      <c r="AC138" s="7" t="s">
        <v>76</v>
      </c>
      <c r="AD138" s="3">
        <v>2</v>
      </c>
      <c r="AE138" s="3">
        <v>1</v>
      </c>
      <c r="AF138" s="3"/>
      <c r="AG138" s="3"/>
      <c r="AH138" s="8"/>
      <c r="AI138" s="17"/>
      <c r="AJ138" s="3"/>
    </row>
    <row r="139" spans="2:36" ht="80.099999999999994" customHeight="1" x14ac:dyDescent="0.25">
      <c r="B139" s="9"/>
      <c r="C139" s="3"/>
      <c r="D139" s="3"/>
      <c r="E139" s="3"/>
      <c r="F139" s="3"/>
      <c r="G139" s="3"/>
      <c r="H139" s="3"/>
      <c r="I139" s="30" t="s">
        <v>13</v>
      </c>
      <c r="J139" s="3"/>
      <c r="K139" s="3"/>
      <c r="L139" s="3"/>
      <c r="M139" s="3"/>
      <c r="N139" s="3"/>
      <c r="O139" s="3"/>
      <c r="P139" s="3"/>
      <c r="Q139" s="3"/>
      <c r="R139" s="3"/>
      <c r="S139" s="5" t="s">
        <v>89</v>
      </c>
      <c r="T139" s="3">
        <v>3</v>
      </c>
      <c r="U139" s="3">
        <v>35</v>
      </c>
      <c r="V139" s="3">
        <v>14</v>
      </c>
      <c r="W139" s="12">
        <v>5</v>
      </c>
      <c r="X139" s="12">
        <v>4</v>
      </c>
      <c r="Y139" s="3">
        <v>0</v>
      </c>
      <c r="Z139" s="3">
        <v>10</v>
      </c>
      <c r="AA139" s="3">
        <v>24</v>
      </c>
      <c r="AB139" s="3" t="s">
        <v>29</v>
      </c>
      <c r="AC139" s="7">
        <v>80</v>
      </c>
      <c r="AD139" s="3">
        <v>1</v>
      </c>
      <c r="AE139" s="3">
        <v>1</v>
      </c>
      <c r="AF139" s="3"/>
      <c r="AG139" s="3"/>
      <c r="AH139" s="8" t="s">
        <v>90</v>
      </c>
      <c r="AI139" s="17"/>
      <c r="AJ139" s="3"/>
    </row>
    <row r="140" spans="2:36" ht="80.099999999999994" customHeight="1" x14ac:dyDescent="0.25">
      <c r="B140" s="9"/>
      <c r="C140" s="3"/>
      <c r="D140" s="3"/>
      <c r="E140" s="3"/>
      <c r="F140" s="22" t="s">
        <v>13</v>
      </c>
      <c r="G140" s="3"/>
      <c r="H140" s="3"/>
      <c r="I140" s="3"/>
      <c r="J140" s="28" t="s">
        <v>13</v>
      </c>
      <c r="K140" s="3"/>
      <c r="L140" s="3"/>
      <c r="M140" s="3"/>
      <c r="N140" s="3"/>
      <c r="O140" s="3"/>
      <c r="P140" s="3"/>
      <c r="Q140" s="3"/>
      <c r="R140" s="21" t="s">
        <v>13</v>
      </c>
      <c r="S140" s="5" t="s">
        <v>91</v>
      </c>
      <c r="T140" s="3">
        <v>3</v>
      </c>
      <c r="U140" s="3">
        <v>35</v>
      </c>
      <c r="V140" s="3">
        <v>12</v>
      </c>
      <c r="W140" s="12">
        <v>6</v>
      </c>
      <c r="X140" s="12">
        <v>6</v>
      </c>
      <c r="Y140" s="3">
        <v>0</v>
      </c>
      <c r="Z140" s="3">
        <v>15</v>
      </c>
      <c r="AA140" s="3">
        <v>30</v>
      </c>
      <c r="AB140" s="3" t="s">
        <v>29</v>
      </c>
      <c r="AC140" s="7" t="s">
        <v>92</v>
      </c>
      <c r="AD140" s="3">
        <v>2</v>
      </c>
      <c r="AE140" s="3">
        <v>1</v>
      </c>
      <c r="AF140" s="3"/>
      <c r="AG140" s="3"/>
      <c r="AH140" s="8" t="s">
        <v>93</v>
      </c>
      <c r="AI140" s="17"/>
      <c r="AJ140" s="3"/>
    </row>
    <row r="141" spans="2:36" ht="80.099999999999994" customHeight="1" x14ac:dyDescent="0.25">
      <c r="B141" s="9"/>
      <c r="C141" s="3"/>
      <c r="D141" s="3"/>
      <c r="E141" s="3"/>
      <c r="F141" s="3"/>
      <c r="G141" s="3"/>
      <c r="H141" s="3"/>
      <c r="I141" s="30" t="s">
        <v>13</v>
      </c>
      <c r="J141" s="3"/>
      <c r="K141" s="3"/>
      <c r="L141" s="3"/>
      <c r="M141" s="3"/>
      <c r="N141" s="3"/>
      <c r="O141" s="3"/>
      <c r="P141" s="3"/>
      <c r="Q141" s="3"/>
      <c r="R141" s="3"/>
      <c r="S141" s="5" t="s">
        <v>85</v>
      </c>
      <c r="T141" s="3">
        <v>3</v>
      </c>
      <c r="U141" s="3">
        <v>35</v>
      </c>
      <c r="V141" s="3">
        <v>11</v>
      </c>
      <c r="W141" s="12">
        <v>6</v>
      </c>
      <c r="X141" s="12">
        <v>6</v>
      </c>
      <c r="Y141" s="3">
        <v>10</v>
      </c>
      <c r="Z141" s="3">
        <v>15</v>
      </c>
      <c r="AA141" s="3">
        <v>55</v>
      </c>
      <c r="AB141" s="3" t="s">
        <v>29</v>
      </c>
      <c r="AC141" s="7" t="s">
        <v>86</v>
      </c>
      <c r="AD141" s="3">
        <v>2</v>
      </c>
      <c r="AE141" s="3">
        <v>1</v>
      </c>
      <c r="AF141" s="3"/>
      <c r="AG141" s="3"/>
      <c r="AH141" s="8"/>
      <c r="AI141" s="17"/>
      <c r="AJ141" s="3"/>
    </row>
    <row r="142" spans="2:36" ht="80.099999999999994" customHeight="1" x14ac:dyDescent="0.25">
      <c r="B142" s="9"/>
      <c r="C142" s="3"/>
      <c r="D142" s="3"/>
      <c r="E142" s="3"/>
      <c r="F142" s="3"/>
      <c r="G142" s="3"/>
      <c r="H142" s="3"/>
      <c r="I142" s="3"/>
      <c r="J142" s="3"/>
      <c r="K142" s="3"/>
      <c r="L142" s="3"/>
      <c r="M142" s="3"/>
      <c r="N142" s="25" t="s">
        <v>13</v>
      </c>
      <c r="O142" s="3"/>
      <c r="P142" s="3"/>
      <c r="Q142" s="3"/>
      <c r="R142" s="3"/>
      <c r="S142" s="5" t="s">
        <v>96</v>
      </c>
      <c r="T142" s="3">
        <v>3</v>
      </c>
      <c r="U142" s="3">
        <v>30</v>
      </c>
      <c r="V142" s="3">
        <v>12</v>
      </c>
      <c r="W142" s="6">
        <v>5</v>
      </c>
      <c r="X142" s="12">
        <v>0</v>
      </c>
      <c r="Y142" s="3">
        <v>10</v>
      </c>
      <c r="Z142" s="3">
        <v>10</v>
      </c>
      <c r="AA142" s="3">
        <v>25</v>
      </c>
      <c r="AB142" s="3" t="s">
        <v>29</v>
      </c>
      <c r="AC142" s="7" t="s">
        <v>97</v>
      </c>
      <c r="AD142" s="3">
        <v>1</v>
      </c>
      <c r="AE142" s="3">
        <v>1</v>
      </c>
      <c r="AF142" s="3"/>
      <c r="AG142" s="3"/>
      <c r="AH142" s="8"/>
      <c r="AI142" s="17"/>
      <c r="AJ142" s="3"/>
    </row>
    <row r="143" spans="2:36" ht="80.099999999999994" customHeight="1" x14ac:dyDescent="0.25">
      <c r="B143" s="9"/>
      <c r="C143" s="3"/>
      <c r="D143" s="3"/>
      <c r="E143" s="3"/>
      <c r="F143" s="22" t="s">
        <v>13</v>
      </c>
      <c r="G143" s="3"/>
      <c r="H143" s="3"/>
      <c r="I143" s="3"/>
      <c r="J143" s="3"/>
      <c r="K143" s="3"/>
      <c r="L143" s="3"/>
      <c r="M143" s="3"/>
      <c r="N143" s="3"/>
      <c r="O143" s="3"/>
      <c r="P143" s="3"/>
      <c r="Q143" s="3"/>
      <c r="R143" s="3"/>
      <c r="S143" s="5" t="s">
        <v>98</v>
      </c>
      <c r="T143" s="3">
        <v>3</v>
      </c>
      <c r="U143" s="3">
        <v>25</v>
      </c>
      <c r="V143" s="3">
        <v>14</v>
      </c>
      <c r="W143" s="6">
        <v>10</v>
      </c>
      <c r="X143" s="12">
        <v>0</v>
      </c>
      <c r="Y143" s="3">
        <v>5</v>
      </c>
      <c r="Z143" s="3">
        <v>5</v>
      </c>
      <c r="AA143" s="3">
        <v>15</v>
      </c>
      <c r="AB143" s="3" t="s">
        <v>29</v>
      </c>
      <c r="AC143" s="7">
        <v>30</v>
      </c>
      <c r="AD143" s="3">
        <v>1</v>
      </c>
      <c r="AE143" s="3">
        <v>1</v>
      </c>
      <c r="AF143" s="3"/>
      <c r="AG143" s="3"/>
      <c r="AH143" s="8" t="s">
        <v>99</v>
      </c>
      <c r="AI143" s="17"/>
      <c r="AJ143" s="3"/>
    </row>
    <row r="144" spans="2:36" ht="80.099999999999994" customHeight="1" x14ac:dyDescent="0.25">
      <c r="B144" s="9"/>
      <c r="C144" s="3"/>
      <c r="D144" s="3"/>
      <c r="E144" s="3"/>
      <c r="F144" s="22" t="s">
        <v>13</v>
      </c>
      <c r="G144" s="3"/>
      <c r="H144" s="3"/>
      <c r="I144" s="3"/>
      <c r="J144" s="3"/>
      <c r="K144" s="3"/>
      <c r="L144" s="3"/>
      <c r="M144" s="3"/>
      <c r="N144" s="3"/>
      <c r="O144" s="3"/>
      <c r="P144" s="3"/>
      <c r="Q144" s="3"/>
      <c r="R144" s="3"/>
      <c r="S144" s="5" t="s">
        <v>77</v>
      </c>
      <c r="T144" s="3">
        <v>3</v>
      </c>
      <c r="U144" s="3">
        <v>25</v>
      </c>
      <c r="V144" s="3">
        <v>11</v>
      </c>
      <c r="W144" s="12">
        <v>12</v>
      </c>
      <c r="X144" s="12">
        <v>8</v>
      </c>
      <c r="Y144" s="3">
        <v>10</v>
      </c>
      <c r="Z144" s="3">
        <v>15</v>
      </c>
      <c r="AA144" s="3">
        <v>45</v>
      </c>
      <c r="AB144" s="3" t="s">
        <v>29</v>
      </c>
      <c r="AC144" s="7" t="s">
        <v>78</v>
      </c>
      <c r="AD144" s="3">
        <v>2</v>
      </c>
      <c r="AE144" s="3">
        <v>1</v>
      </c>
      <c r="AF144" s="3"/>
      <c r="AG144" s="3"/>
      <c r="AH144" s="8" t="s">
        <v>79</v>
      </c>
      <c r="AI144" s="17"/>
      <c r="AJ144" s="3"/>
    </row>
    <row r="145" spans="2:36" ht="80.099999999999994" customHeight="1" x14ac:dyDescent="0.25">
      <c r="B145" s="9"/>
      <c r="C145" s="3"/>
      <c r="D145" s="3"/>
      <c r="E145" s="3"/>
      <c r="F145" s="3"/>
      <c r="G145" s="3"/>
      <c r="H145" s="3"/>
      <c r="I145" s="30" t="s">
        <v>13</v>
      </c>
      <c r="J145" s="3"/>
      <c r="K145" s="3"/>
      <c r="L145" s="3"/>
      <c r="M145" s="3"/>
      <c r="N145" s="3"/>
      <c r="O145" s="3"/>
      <c r="P145" s="3"/>
      <c r="Q145" s="3"/>
      <c r="R145" s="21" t="s">
        <v>13</v>
      </c>
      <c r="S145" s="5" t="s">
        <v>94</v>
      </c>
      <c r="T145" s="3">
        <v>3</v>
      </c>
      <c r="U145" s="3">
        <v>20</v>
      </c>
      <c r="V145" s="3">
        <v>16</v>
      </c>
      <c r="W145" s="12">
        <v>6</v>
      </c>
      <c r="X145" s="12">
        <v>6</v>
      </c>
      <c r="Y145" s="3">
        <v>5</v>
      </c>
      <c r="Z145" s="3">
        <v>10</v>
      </c>
      <c r="AA145" s="3">
        <v>30</v>
      </c>
      <c r="AB145" s="3" t="s">
        <v>29</v>
      </c>
      <c r="AC145" s="7">
        <v>80</v>
      </c>
      <c r="AD145" s="3">
        <v>3</v>
      </c>
      <c r="AE145" s="3">
        <v>1</v>
      </c>
      <c r="AF145" s="3"/>
      <c r="AG145" s="3"/>
      <c r="AH145" s="8" t="s">
        <v>95</v>
      </c>
      <c r="AI145" s="17"/>
      <c r="AJ145" s="3"/>
    </row>
    <row r="146" spans="2:36" ht="80.099999999999994" customHeight="1" x14ac:dyDescent="0.25">
      <c r="B146" s="9"/>
      <c r="C146" s="3"/>
      <c r="D146" s="10" t="s">
        <v>13</v>
      </c>
      <c r="E146" s="3" t="s">
        <v>13</v>
      </c>
      <c r="F146" s="3"/>
      <c r="G146" s="3"/>
      <c r="H146" s="3"/>
      <c r="I146" s="3"/>
      <c r="J146" s="3"/>
      <c r="K146" s="3"/>
      <c r="L146" s="3"/>
      <c r="M146" s="3"/>
      <c r="N146" s="3"/>
      <c r="O146" s="3"/>
      <c r="P146" s="3"/>
      <c r="Q146" s="3"/>
      <c r="R146" s="3"/>
      <c r="S146" s="5" t="s">
        <v>87</v>
      </c>
      <c r="T146" s="3">
        <v>3</v>
      </c>
      <c r="U146" s="3">
        <v>20</v>
      </c>
      <c r="V146" s="3">
        <v>14</v>
      </c>
      <c r="W146" s="6">
        <v>12</v>
      </c>
      <c r="X146" s="12">
        <v>0</v>
      </c>
      <c r="Y146" s="3">
        <v>5</v>
      </c>
      <c r="Z146" s="3">
        <v>20</v>
      </c>
      <c r="AA146" s="3">
        <v>20</v>
      </c>
      <c r="AB146" s="3" t="s">
        <v>29</v>
      </c>
      <c r="AC146" s="7" t="s">
        <v>88</v>
      </c>
      <c r="AD146" s="3">
        <v>1</v>
      </c>
      <c r="AE146" s="3">
        <v>1</v>
      </c>
      <c r="AF146" s="3"/>
      <c r="AG146" s="3"/>
      <c r="AH146" s="8"/>
      <c r="AI146" s="17"/>
      <c r="AJ146" s="3"/>
    </row>
    <row r="147" spans="2:36" ht="80.099999999999994" customHeight="1" x14ac:dyDescent="0.25">
      <c r="B147" s="9"/>
      <c r="C147" s="3"/>
      <c r="D147" s="3"/>
      <c r="E147" s="3"/>
      <c r="F147" s="3"/>
      <c r="G147" s="3"/>
      <c r="H147" s="3"/>
      <c r="I147" s="3"/>
      <c r="J147" s="3"/>
      <c r="K147" s="3"/>
      <c r="L147" s="3"/>
      <c r="M147" s="3"/>
      <c r="N147" s="3"/>
      <c r="O147" s="3"/>
      <c r="P147" s="23" t="s">
        <v>13</v>
      </c>
      <c r="Q147" s="3"/>
      <c r="R147" s="3"/>
      <c r="S147" s="5" t="s">
        <v>100</v>
      </c>
      <c r="T147" s="3">
        <v>3</v>
      </c>
      <c r="U147" s="3">
        <v>20</v>
      </c>
      <c r="V147" s="3">
        <v>12</v>
      </c>
      <c r="W147" s="6">
        <v>7</v>
      </c>
      <c r="X147" s="12">
        <v>0</v>
      </c>
      <c r="Y147" s="3">
        <v>0</v>
      </c>
      <c r="Z147" s="3">
        <v>10</v>
      </c>
      <c r="AA147" s="3">
        <v>25</v>
      </c>
      <c r="AB147" s="3" t="s">
        <v>29</v>
      </c>
      <c r="AC147" s="7" t="s">
        <v>101</v>
      </c>
      <c r="AD147" s="3">
        <v>1</v>
      </c>
      <c r="AE147" s="3">
        <v>1</v>
      </c>
      <c r="AF147" s="3"/>
      <c r="AG147" s="3"/>
      <c r="AH147" s="8" t="s">
        <v>2033</v>
      </c>
      <c r="AI147" s="17"/>
      <c r="AJ147" s="3"/>
    </row>
    <row r="148" spans="2:36" ht="80.099999999999994" customHeight="1" x14ac:dyDescent="0.25">
      <c r="B148" s="9"/>
      <c r="C148" s="3"/>
      <c r="D148" s="3"/>
      <c r="E148" s="3"/>
      <c r="F148" s="3"/>
      <c r="G148" s="3"/>
      <c r="H148" s="3"/>
      <c r="I148" s="3"/>
      <c r="J148" s="3"/>
      <c r="K148" s="3"/>
      <c r="L148" s="3"/>
      <c r="M148" s="26" t="s">
        <v>13</v>
      </c>
      <c r="N148" s="3"/>
      <c r="O148" s="3"/>
      <c r="P148" s="3"/>
      <c r="Q148" s="3"/>
      <c r="R148" s="3"/>
      <c r="S148" s="5" t="s">
        <v>62</v>
      </c>
      <c r="T148" s="3">
        <v>2</v>
      </c>
      <c r="U148" s="3">
        <v>80</v>
      </c>
      <c r="V148" s="3">
        <v>2</v>
      </c>
      <c r="W148" s="12">
        <v>35</v>
      </c>
      <c r="X148" s="12">
        <v>14</v>
      </c>
      <c r="Y148" s="3">
        <v>15</v>
      </c>
      <c r="Z148" s="3">
        <v>10</v>
      </c>
      <c r="AA148" s="3">
        <v>100</v>
      </c>
      <c r="AB148" s="3" t="s">
        <v>29</v>
      </c>
      <c r="AC148" s="7" t="s">
        <v>63</v>
      </c>
      <c r="AD148" s="3">
        <v>5</v>
      </c>
      <c r="AE148" s="3">
        <v>4</v>
      </c>
      <c r="AF148" s="3"/>
      <c r="AG148" s="3"/>
      <c r="AH148" s="8" t="s">
        <v>64</v>
      </c>
      <c r="AI148" s="17"/>
      <c r="AJ148" s="3"/>
    </row>
    <row r="149" spans="2:36" ht="80.099999999999994" customHeight="1" x14ac:dyDescent="0.25">
      <c r="B149" s="9"/>
      <c r="C149" s="3"/>
      <c r="D149" s="3"/>
      <c r="E149" s="3"/>
      <c r="F149" s="3"/>
      <c r="G149" s="3"/>
      <c r="H149" s="3"/>
      <c r="I149" s="31" t="s">
        <v>13</v>
      </c>
      <c r="J149" s="3"/>
      <c r="K149" s="3"/>
      <c r="L149" s="3"/>
      <c r="M149" s="3"/>
      <c r="N149" s="3"/>
      <c r="O149" s="3"/>
      <c r="P149" s="3"/>
      <c r="Q149" s="3"/>
      <c r="R149" s="3"/>
      <c r="S149" s="5" t="s">
        <v>66</v>
      </c>
      <c r="T149" s="3">
        <v>2</v>
      </c>
      <c r="U149" s="3">
        <v>70</v>
      </c>
      <c r="V149" s="3">
        <v>4</v>
      </c>
      <c r="W149" s="6">
        <v>15</v>
      </c>
      <c r="X149" s="12">
        <v>0</v>
      </c>
      <c r="Y149" s="3">
        <v>10</v>
      </c>
      <c r="Z149" s="3">
        <v>10</v>
      </c>
      <c r="AA149" s="3">
        <v>25</v>
      </c>
      <c r="AB149" s="3">
        <v>12</v>
      </c>
      <c r="AC149" s="7">
        <v>40</v>
      </c>
      <c r="AD149" s="3">
        <v>1</v>
      </c>
      <c r="AE149" s="3">
        <v>1</v>
      </c>
      <c r="AF149" s="3"/>
      <c r="AG149" s="3"/>
      <c r="AH149" s="8" t="s">
        <v>33</v>
      </c>
      <c r="AI149" s="17"/>
      <c r="AJ149" s="3"/>
    </row>
    <row r="150" spans="2:36" ht="80.099999999999994" customHeight="1" x14ac:dyDescent="0.25">
      <c r="B150" s="9"/>
      <c r="C150" s="3"/>
      <c r="D150" s="3"/>
      <c r="E150" s="11" t="s">
        <v>13</v>
      </c>
      <c r="F150" s="3"/>
      <c r="G150" s="3"/>
      <c r="H150" s="3"/>
      <c r="I150" s="3"/>
      <c r="J150" s="3"/>
      <c r="K150" s="3"/>
      <c r="L150" s="3"/>
      <c r="M150" s="3"/>
      <c r="N150" s="3"/>
      <c r="O150" s="3"/>
      <c r="P150" s="3"/>
      <c r="Q150" s="3"/>
      <c r="R150" s="3"/>
      <c r="S150" s="5" t="s">
        <v>57</v>
      </c>
      <c r="T150" s="3">
        <v>2</v>
      </c>
      <c r="U150" s="3">
        <v>50</v>
      </c>
      <c r="V150" s="3">
        <v>5</v>
      </c>
      <c r="W150" s="6">
        <v>5</v>
      </c>
      <c r="X150" s="12">
        <v>0</v>
      </c>
      <c r="Y150" s="3">
        <v>10</v>
      </c>
      <c r="Z150" s="3">
        <v>15</v>
      </c>
      <c r="AA150" s="3">
        <v>25</v>
      </c>
      <c r="AB150" s="3">
        <v>12</v>
      </c>
      <c r="AC150" s="7" t="s">
        <v>58</v>
      </c>
      <c r="AD150" s="3">
        <v>1</v>
      </c>
      <c r="AE150" s="3">
        <v>1</v>
      </c>
      <c r="AF150" s="3"/>
      <c r="AG150" s="3"/>
      <c r="AH150" s="8" t="s">
        <v>59</v>
      </c>
      <c r="AI150" s="17"/>
      <c r="AJ150" s="3"/>
    </row>
    <row r="151" spans="2:36" ht="80.099999999999994" customHeight="1" x14ac:dyDescent="0.25">
      <c r="B151" s="9"/>
      <c r="C151" s="3"/>
      <c r="D151" s="3"/>
      <c r="E151" s="11" t="s">
        <v>13</v>
      </c>
      <c r="F151" s="3"/>
      <c r="G151" s="34" t="s">
        <v>13</v>
      </c>
      <c r="H151" s="33" t="s">
        <v>13</v>
      </c>
      <c r="I151" s="3"/>
      <c r="J151" s="3"/>
      <c r="K151" s="27" t="s">
        <v>13</v>
      </c>
      <c r="L151" s="20" t="s">
        <v>13</v>
      </c>
      <c r="M151" s="3"/>
      <c r="N151" s="3"/>
      <c r="O151" s="3"/>
      <c r="P151" s="3"/>
      <c r="Q151" s="3"/>
      <c r="R151" s="3"/>
      <c r="S151" s="5" t="s">
        <v>48</v>
      </c>
      <c r="T151" s="3">
        <v>2</v>
      </c>
      <c r="U151" s="3">
        <v>50</v>
      </c>
      <c r="V151" s="3">
        <v>1</v>
      </c>
      <c r="W151" s="12">
        <v>60</v>
      </c>
      <c r="X151" s="12">
        <v>14</v>
      </c>
      <c r="Y151" s="3">
        <v>10</v>
      </c>
      <c r="Z151" s="3">
        <v>0</v>
      </c>
      <c r="AA151" s="3">
        <v>45</v>
      </c>
      <c r="AB151" s="3" t="s">
        <v>29</v>
      </c>
      <c r="AC151" s="7" t="s">
        <v>49</v>
      </c>
      <c r="AD151" s="3">
        <v>4</v>
      </c>
      <c r="AE151" s="3">
        <v>4</v>
      </c>
      <c r="AF151" s="3"/>
      <c r="AG151" s="3"/>
      <c r="AH151" s="8" t="s">
        <v>47</v>
      </c>
      <c r="AI151" s="17"/>
      <c r="AJ151" s="3"/>
    </row>
    <row r="152" spans="2:36" ht="80.099999999999994" customHeight="1" x14ac:dyDescent="0.25">
      <c r="B152" s="9"/>
      <c r="C152" s="3"/>
      <c r="D152" s="3"/>
      <c r="E152" s="3"/>
      <c r="F152" s="3"/>
      <c r="G152" s="3"/>
      <c r="H152" s="3"/>
      <c r="I152" s="3"/>
      <c r="J152" s="3"/>
      <c r="K152" s="3"/>
      <c r="L152" s="3"/>
      <c r="M152" s="3"/>
      <c r="N152" s="25" t="s">
        <v>13</v>
      </c>
      <c r="O152" s="3"/>
      <c r="P152" s="23" t="s">
        <v>13</v>
      </c>
      <c r="Q152" s="22" t="s">
        <v>13</v>
      </c>
      <c r="R152" s="3"/>
      <c r="S152" s="5" t="s">
        <v>45</v>
      </c>
      <c r="T152" s="3">
        <v>2</v>
      </c>
      <c r="U152" s="3">
        <v>50</v>
      </c>
      <c r="V152" s="3">
        <v>1</v>
      </c>
      <c r="W152" s="12">
        <v>60</v>
      </c>
      <c r="X152" s="12">
        <v>12</v>
      </c>
      <c r="Y152" s="3">
        <v>5</v>
      </c>
      <c r="Z152" s="3">
        <v>15</v>
      </c>
      <c r="AA152" s="3">
        <v>50</v>
      </c>
      <c r="AB152" s="3" t="s">
        <v>29</v>
      </c>
      <c r="AC152" s="7" t="s">
        <v>46</v>
      </c>
      <c r="AD152" s="3">
        <v>4</v>
      </c>
      <c r="AE152" s="3">
        <v>4</v>
      </c>
      <c r="AF152" s="3"/>
      <c r="AG152" s="3"/>
      <c r="AH152" s="8" t="s">
        <v>47</v>
      </c>
      <c r="AI152" s="17"/>
      <c r="AJ152" s="3"/>
    </row>
    <row r="153" spans="2:36" ht="80.099999999999994" customHeight="1" x14ac:dyDescent="0.25">
      <c r="B153" s="9"/>
      <c r="C153" s="4" t="s">
        <v>13</v>
      </c>
      <c r="D153" s="3"/>
      <c r="E153" s="3"/>
      <c r="F153" s="3"/>
      <c r="G153" s="3"/>
      <c r="H153" s="3"/>
      <c r="I153" s="3"/>
      <c r="J153" s="3"/>
      <c r="K153" s="3"/>
      <c r="L153" s="3"/>
      <c r="M153" s="3"/>
      <c r="N153" s="3"/>
      <c r="O153" s="3"/>
      <c r="P153" s="3"/>
      <c r="Q153" s="3"/>
      <c r="R153" s="3"/>
      <c r="S153" s="5" t="s">
        <v>0</v>
      </c>
      <c r="T153" s="3">
        <v>2</v>
      </c>
      <c r="U153" s="3">
        <v>45</v>
      </c>
      <c r="V153" s="3">
        <v>8</v>
      </c>
      <c r="W153" s="12">
        <v>10</v>
      </c>
      <c r="X153" s="12">
        <v>4</v>
      </c>
      <c r="Y153" s="3">
        <v>5</v>
      </c>
      <c r="Z153" s="3">
        <v>5</v>
      </c>
      <c r="AA153" s="3">
        <v>33</v>
      </c>
      <c r="AB153" s="3" t="s">
        <v>29</v>
      </c>
      <c r="AC153" s="7">
        <v>45</v>
      </c>
      <c r="AD153" s="3">
        <v>1</v>
      </c>
      <c r="AE153" s="3">
        <v>1</v>
      </c>
      <c r="AF153" s="3"/>
      <c r="AG153" s="3"/>
      <c r="AH153" s="8" t="s">
        <v>42</v>
      </c>
      <c r="AI153" s="17"/>
      <c r="AJ153" s="3"/>
    </row>
    <row r="154" spans="2:36" ht="80.099999999999994" customHeight="1" x14ac:dyDescent="0.25">
      <c r="B154" s="9"/>
      <c r="C154" s="3"/>
      <c r="D154" s="3"/>
      <c r="E154" s="3"/>
      <c r="F154" s="3"/>
      <c r="G154" s="34" t="s">
        <v>13</v>
      </c>
      <c r="H154" s="3"/>
      <c r="I154" s="3"/>
      <c r="J154" s="3"/>
      <c r="K154" s="3"/>
      <c r="L154" s="3"/>
      <c r="M154" s="3"/>
      <c r="N154" s="3"/>
      <c r="O154" s="3"/>
      <c r="P154" s="3"/>
      <c r="Q154" s="3"/>
      <c r="R154" s="3"/>
      <c r="S154" s="5" t="s">
        <v>55</v>
      </c>
      <c r="T154" s="3">
        <v>2</v>
      </c>
      <c r="U154" s="3">
        <v>40</v>
      </c>
      <c r="V154" s="3">
        <v>8</v>
      </c>
      <c r="W154" s="6">
        <v>5</v>
      </c>
      <c r="X154" s="12">
        <v>0</v>
      </c>
      <c r="Y154" s="3">
        <v>5</v>
      </c>
      <c r="Z154" s="3">
        <v>5</v>
      </c>
      <c r="AA154" s="3">
        <v>25</v>
      </c>
      <c r="AB154" s="3" t="s">
        <v>29</v>
      </c>
      <c r="AC154" s="7">
        <v>40</v>
      </c>
      <c r="AD154" s="3">
        <v>1</v>
      </c>
      <c r="AE154" s="3">
        <v>1</v>
      </c>
      <c r="AF154" s="3"/>
      <c r="AG154" s="3"/>
      <c r="AH154" s="8" t="s">
        <v>56</v>
      </c>
      <c r="AI154" s="17"/>
      <c r="AJ154" s="3"/>
    </row>
    <row r="155" spans="2:36" ht="80.099999999999994" customHeight="1" x14ac:dyDescent="0.25">
      <c r="B155" s="9"/>
      <c r="C155" s="3"/>
      <c r="D155" s="10" t="s">
        <v>13</v>
      </c>
      <c r="E155" s="3"/>
      <c r="F155" s="3"/>
      <c r="G155" s="3"/>
      <c r="H155" s="3"/>
      <c r="I155" s="3"/>
      <c r="J155" s="3"/>
      <c r="K155" s="3"/>
      <c r="L155" s="3"/>
      <c r="M155" s="3"/>
      <c r="N155" s="3"/>
      <c r="O155" s="3"/>
      <c r="P155" s="3"/>
      <c r="Q155" s="3"/>
      <c r="R155" s="3"/>
      <c r="S155" s="5" t="s">
        <v>67</v>
      </c>
      <c r="T155" s="3">
        <v>2</v>
      </c>
      <c r="U155" s="3">
        <v>30</v>
      </c>
      <c r="V155" s="3">
        <v>14</v>
      </c>
      <c r="W155" s="6">
        <v>10</v>
      </c>
      <c r="X155" s="12">
        <v>0</v>
      </c>
      <c r="Y155" s="3">
        <v>10</v>
      </c>
      <c r="Z155" s="3">
        <v>15</v>
      </c>
      <c r="AA155" s="3">
        <v>20</v>
      </c>
      <c r="AB155" s="3">
        <v>12</v>
      </c>
      <c r="AC155" s="7" t="s">
        <v>68</v>
      </c>
      <c r="AD155" s="3">
        <v>1</v>
      </c>
      <c r="AE155" s="3">
        <v>1</v>
      </c>
      <c r="AF155" s="3"/>
      <c r="AG155" s="3"/>
      <c r="AH155" s="8" t="s">
        <v>33</v>
      </c>
      <c r="AI155" s="17"/>
      <c r="AJ155" s="3"/>
    </row>
    <row r="156" spans="2:36" ht="80.099999999999994" customHeight="1" x14ac:dyDescent="0.25">
      <c r="B156" s="9"/>
      <c r="C156" s="3"/>
      <c r="D156" s="3"/>
      <c r="E156" s="3"/>
      <c r="F156" s="3"/>
      <c r="G156" s="3"/>
      <c r="H156" s="3"/>
      <c r="I156" s="3"/>
      <c r="J156" s="3"/>
      <c r="K156" s="27" t="s">
        <v>13</v>
      </c>
      <c r="L156" s="3"/>
      <c r="M156" s="3"/>
      <c r="N156" s="3"/>
      <c r="O156" s="3"/>
      <c r="P156" s="3"/>
      <c r="Q156" s="3"/>
      <c r="R156" s="3"/>
      <c r="S156" s="5" t="s">
        <v>72</v>
      </c>
      <c r="T156" s="3">
        <v>2</v>
      </c>
      <c r="U156" s="3">
        <v>30</v>
      </c>
      <c r="V156" s="3">
        <v>12</v>
      </c>
      <c r="W156" s="12">
        <v>10</v>
      </c>
      <c r="X156" s="12">
        <v>6</v>
      </c>
      <c r="Y156" s="3">
        <v>5</v>
      </c>
      <c r="Z156" s="3">
        <v>10</v>
      </c>
      <c r="AA156" s="3">
        <v>25</v>
      </c>
      <c r="AB156" s="3" t="s">
        <v>29</v>
      </c>
      <c r="AC156" s="7">
        <v>45</v>
      </c>
      <c r="AD156" s="3">
        <v>2</v>
      </c>
      <c r="AE156" s="3">
        <v>1</v>
      </c>
      <c r="AF156" s="3"/>
      <c r="AG156" s="3"/>
      <c r="AH156" s="8"/>
      <c r="AI156" s="17"/>
      <c r="AJ156" s="3"/>
    </row>
    <row r="157" spans="2:36" ht="80.099999999999994" customHeight="1" x14ac:dyDescent="0.25">
      <c r="B157" s="9"/>
      <c r="C157" s="3"/>
      <c r="D157" s="3"/>
      <c r="E157" s="3"/>
      <c r="F157" s="3"/>
      <c r="G157" s="3"/>
      <c r="H157" s="3"/>
      <c r="I157" s="3"/>
      <c r="J157" s="3"/>
      <c r="K157" s="3"/>
      <c r="L157" s="3"/>
      <c r="M157" s="3"/>
      <c r="N157" s="25" t="s">
        <v>13</v>
      </c>
      <c r="O157" s="3"/>
      <c r="P157" s="3"/>
      <c r="Q157" s="22" t="s">
        <v>13</v>
      </c>
      <c r="R157" s="3"/>
      <c r="S157" s="5" t="s">
        <v>73</v>
      </c>
      <c r="T157" s="3">
        <v>2</v>
      </c>
      <c r="U157" s="3">
        <v>30</v>
      </c>
      <c r="V157" s="3">
        <v>4</v>
      </c>
      <c r="W157" s="6">
        <v>10</v>
      </c>
      <c r="X157" s="12">
        <v>0</v>
      </c>
      <c r="Y157" s="3">
        <v>0</v>
      </c>
      <c r="Z157" s="3">
        <v>0</v>
      </c>
      <c r="AA157" s="3">
        <v>20</v>
      </c>
      <c r="AB157" s="3">
        <v>8</v>
      </c>
      <c r="AC157" s="7">
        <v>25</v>
      </c>
      <c r="AD157" s="3">
        <v>1</v>
      </c>
      <c r="AE157" s="3">
        <v>1</v>
      </c>
      <c r="AF157" s="3"/>
      <c r="AG157" s="3"/>
      <c r="AH157" s="8" t="s">
        <v>74</v>
      </c>
      <c r="AI157" s="17"/>
      <c r="AJ157" s="3"/>
    </row>
    <row r="158" spans="2:36" ht="80.099999999999994" customHeight="1" x14ac:dyDescent="0.25">
      <c r="B158" s="9"/>
      <c r="C158" s="3"/>
      <c r="D158" s="10" t="s">
        <v>13</v>
      </c>
      <c r="E158" s="3"/>
      <c r="F158" s="36" t="s">
        <v>13</v>
      </c>
      <c r="G158" s="3"/>
      <c r="H158" s="3"/>
      <c r="I158" s="3"/>
      <c r="J158" s="3"/>
      <c r="K158" s="3"/>
      <c r="L158" s="3"/>
      <c r="M158" s="3"/>
      <c r="N158" s="3"/>
      <c r="O158" s="3"/>
      <c r="P158" s="3"/>
      <c r="Q158" s="3"/>
      <c r="R158" s="3"/>
      <c r="S158" s="5" t="s">
        <v>65</v>
      </c>
      <c r="T158" s="3">
        <v>2</v>
      </c>
      <c r="U158" s="3">
        <v>25</v>
      </c>
      <c r="V158" s="3">
        <v>15</v>
      </c>
      <c r="W158" s="12">
        <v>8</v>
      </c>
      <c r="X158" s="12">
        <v>2</v>
      </c>
      <c r="Y158" s="3">
        <v>5</v>
      </c>
      <c r="Z158" s="3">
        <v>20</v>
      </c>
      <c r="AA158" s="3">
        <v>30</v>
      </c>
      <c r="AB158" s="3" t="s">
        <v>29</v>
      </c>
      <c r="AC158" s="7">
        <v>40</v>
      </c>
      <c r="AD158" s="3">
        <v>2</v>
      </c>
      <c r="AE158" s="3">
        <v>1</v>
      </c>
      <c r="AF158" s="3"/>
      <c r="AG158" s="3"/>
      <c r="AH158" s="8" t="s">
        <v>38</v>
      </c>
      <c r="AI158" s="17"/>
      <c r="AJ158" s="3"/>
    </row>
    <row r="159" spans="2:36" ht="80.099999999999994" customHeight="1" x14ac:dyDescent="0.25">
      <c r="B159" s="9"/>
      <c r="C159" s="3"/>
      <c r="D159" s="3"/>
      <c r="E159" s="3"/>
      <c r="F159" s="3"/>
      <c r="G159" s="3"/>
      <c r="H159" s="3"/>
      <c r="I159" s="30" t="s">
        <v>13</v>
      </c>
      <c r="J159" s="3"/>
      <c r="K159" s="3"/>
      <c r="L159" s="3"/>
      <c r="M159" s="3"/>
      <c r="N159" s="3"/>
      <c r="O159" s="3"/>
      <c r="P159" s="3"/>
      <c r="Q159" s="3"/>
      <c r="R159" s="21" t="s">
        <v>13</v>
      </c>
      <c r="S159" s="5" t="s">
        <v>71</v>
      </c>
      <c r="T159" s="3">
        <v>2</v>
      </c>
      <c r="U159" s="3">
        <v>25</v>
      </c>
      <c r="V159" s="3">
        <v>14</v>
      </c>
      <c r="W159" s="12">
        <v>10</v>
      </c>
      <c r="X159" s="12">
        <v>6</v>
      </c>
      <c r="Y159" s="3">
        <v>0</v>
      </c>
      <c r="Z159" s="3">
        <v>10</v>
      </c>
      <c r="AA159" s="3">
        <v>30</v>
      </c>
      <c r="AB159" s="3" t="s">
        <v>29</v>
      </c>
      <c r="AC159" s="7">
        <v>80</v>
      </c>
      <c r="AD159" s="3">
        <v>3</v>
      </c>
      <c r="AE159" s="3">
        <v>1</v>
      </c>
      <c r="AF159" s="3"/>
      <c r="AG159" s="3"/>
      <c r="AH159" s="8"/>
      <c r="AI159" s="17"/>
      <c r="AJ159" s="3"/>
    </row>
    <row r="160" spans="2:36" ht="80.099999999999994" customHeight="1" x14ac:dyDescent="0.25">
      <c r="B160" s="9"/>
      <c r="C160" s="3"/>
      <c r="D160" s="3"/>
      <c r="E160" s="3"/>
      <c r="F160" s="3"/>
      <c r="G160" s="3"/>
      <c r="H160" s="3"/>
      <c r="I160" s="3"/>
      <c r="J160" s="3"/>
      <c r="K160" s="3"/>
      <c r="L160" s="3"/>
      <c r="M160" s="3"/>
      <c r="N160" s="25" t="s">
        <v>13</v>
      </c>
      <c r="O160" s="24" t="s">
        <v>13</v>
      </c>
      <c r="P160" s="3"/>
      <c r="Q160" s="3"/>
      <c r="R160" s="3"/>
      <c r="S160" s="5" t="s">
        <v>52</v>
      </c>
      <c r="T160" s="3">
        <v>2</v>
      </c>
      <c r="U160" s="3">
        <v>20</v>
      </c>
      <c r="V160" s="3">
        <v>15</v>
      </c>
      <c r="W160" s="6">
        <v>7</v>
      </c>
      <c r="X160" s="12">
        <v>0</v>
      </c>
      <c r="Y160" s="3">
        <v>0</v>
      </c>
      <c r="Z160" s="3">
        <v>10</v>
      </c>
      <c r="AA160" s="3">
        <v>20</v>
      </c>
      <c r="AB160" s="3" t="s">
        <v>29</v>
      </c>
      <c r="AC160" s="7" t="s">
        <v>53</v>
      </c>
      <c r="AD160" s="3">
        <v>1</v>
      </c>
      <c r="AE160" s="3">
        <v>1</v>
      </c>
      <c r="AF160" s="3"/>
      <c r="AG160" s="3"/>
      <c r="AH160" s="8" t="s">
        <v>54</v>
      </c>
      <c r="AI160" s="17"/>
      <c r="AJ160" s="3"/>
    </row>
    <row r="161" spans="2:36" ht="80.099999999999994" customHeight="1" x14ac:dyDescent="0.25">
      <c r="B161" s="9"/>
      <c r="C161" s="3"/>
      <c r="D161" s="3"/>
      <c r="E161" s="3"/>
      <c r="F161" s="3"/>
      <c r="G161" s="3"/>
      <c r="H161" s="3"/>
      <c r="I161" s="3"/>
      <c r="J161" s="3"/>
      <c r="K161" s="3"/>
      <c r="L161" s="20" t="s">
        <v>13</v>
      </c>
      <c r="M161" s="26" t="s">
        <v>13</v>
      </c>
      <c r="N161" s="3"/>
      <c r="O161" s="3"/>
      <c r="P161" s="3"/>
      <c r="Q161" s="22" t="s">
        <v>13</v>
      </c>
      <c r="R161" s="3"/>
      <c r="S161" s="5" t="s">
        <v>43</v>
      </c>
      <c r="T161" s="3">
        <v>2</v>
      </c>
      <c r="U161" s="3">
        <v>20</v>
      </c>
      <c r="V161" s="3">
        <v>14</v>
      </c>
      <c r="W161" s="6">
        <v>7</v>
      </c>
      <c r="X161" s="12">
        <v>0</v>
      </c>
      <c r="Y161" s="3">
        <v>0</v>
      </c>
      <c r="Z161" s="3">
        <v>5</v>
      </c>
      <c r="AA161" s="3">
        <v>10</v>
      </c>
      <c r="AB161" s="3" t="s">
        <v>29</v>
      </c>
      <c r="AC161" s="7">
        <v>10</v>
      </c>
      <c r="AD161" s="3">
        <v>1</v>
      </c>
      <c r="AE161" s="3">
        <v>1</v>
      </c>
      <c r="AF161" s="3"/>
      <c r="AG161" s="3"/>
      <c r="AH161" s="8" t="s">
        <v>44</v>
      </c>
      <c r="AI161" s="17"/>
      <c r="AJ161" s="3"/>
    </row>
    <row r="162" spans="2:36" ht="80.099999999999994" customHeight="1" x14ac:dyDescent="0.25">
      <c r="B162" s="9"/>
      <c r="C162" s="3"/>
      <c r="D162" s="3"/>
      <c r="E162" s="3"/>
      <c r="F162" s="22" t="s">
        <v>13</v>
      </c>
      <c r="G162" s="3"/>
      <c r="H162" s="3"/>
      <c r="I162" s="3"/>
      <c r="J162" s="3"/>
      <c r="K162" s="3"/>
      <c r="L162" s="3"/>
      <c r="M162" s="3"/>
      <c r="N162" s="3"/>
      <c r="O162" s="3"/>
      <c r="P162" s="3"/>
      <c r="Q162" s="22" t="s">
        <v>13</v>
      </c>
      <c r="R162" s="3"/>
      <c r="S162" s="5" t="s">
        <v>69</v>
      </c>
      <c r="T162" s="3">
        <v>2</v>
      </c>
      <c r="U162" s="3">
        <v>20</v>
      </c>
      <c r="V162" s="3">
        <v>10</v>
      </c>
      <c r="W162" s="6">
        <v>10</v>
      </c>
      <c r="X162" s="12">
        <v>0</v>
      </c>
      <c r="Y162" s="3">
        <v>10</v>
      </c>
      <c r="Z162" s="3">
        <v>15</v>
      </c>
      <c r="AA162" s="3">
        <v>24</v>
      </c>
      <c r="AB162" s="3" t="s">
        <v>29</v>
      </c>
      <c r="AC162" s="7" t="s">
        <v>70</v>
      </c>
      <c r="AD162" s="3">
        <v>1</v>
      </c>
      <c r="AE162" s="3">
        <v>1</v>
      </c>
      <c r="AF162" s="3"/>
      <c r="AG162" s="3"/>
      <c r="AH162" s="8" t="s">
        <v>56</v>
      </c>
      <c r="AI162" s="17"/>
      <c r="AJ162" s="3"/>
    </row>
    <row r="163" spans="2:36" ht="80.099999999999994" customHeight="1" x14ac:dyDescent="0.25">
      <c r="B163" s="9"/>
      <c r="C163" s="3"/>
      <c r="D163" s="3"/>
      <c r="E163" s="3"/>
      <c r="F163" s="3"/>
      <c r="G163" s="3"/>
      <c r="H163" s="3"/>
      <c r="I163" s="3"/>
      <c r="J163" s="3"/>
      <c r="K163" s="3"/>
      <c r="L163" s="3"/>
      <c r="M163" s="3"/>
      <c r="N163" s="3"/>
      <c r="O163" s="24" t="s">
        <v>13</v>
      </c>
      <c r="P163" s="3"/>
      <c r="Q163" s="3"/>
      <c r="R163" s="3"/>
      <c r="S163" s="5" t="s">
        <v>50</v>
      </c>
      <c r="T163" s="3">
        <v>2</v>
      </c>
      <c r="U163" s="3">
        <v>20</v>
      </c>
      <c r="V163" s="3">
        <v>8</v>
      </c>
      <c r="W163" s="6">
        <v>8</v>
      </c>
      <c r="X163" s="12">
        <v>0</v>
      </c>
      <c r="Y163" s="3">
        <v>5</v>
      </c>
      <c r="Z163" s="3">
        <v>5</v>
      </c>
      <c r="AA163" s="3">
        <v>25</v>
      </c>
      <c r="AB163" s="3">
        <v>11</v>
      </c>
      <c r="AC163" s="7">
        <v>25</v>
      </c>
      <c r="AD163" s="3">
        <v>1</v>
      </c>
      <c r="AE163" s="3">
        <v>1</v>
      </c>
      <c r="AF163" s="3"/>
      <c r="AG163" s="3"/>
      <c r="AH163" s="8" t="s">
        <v>51</v>
      </c>
      <c r="AI163" s="17"/>
      <c r="AJ163" s="3"/>
    </row>
    <row r="164" spans="2:36" ht="80.099999999999994" customHeight="1" x14ac:dyDescent="0.25">
      <c r="B164" s="9"/>
      <c r="C164" s="3"/>
      <c r="D164" s="3"/>
      <c r="E164" s="3"/>
      <c r="F164" s="3"/>
      <c r="G164" s="3"/>
      <c r="H164" s="3"/>
      <c r="I164" s="3"/>
      <c r="J164" s="3"/>
      <c r="K164" s="3"/>
      <c r="L164" s="3"/>
      <c r="M164" s="26" t="s">
        <v>13</v>
      </c>
      <c r="N164" s="3"/>
      <c r="O164" s="3"/>
      <c r="P164" s="3"/>
      <c r="Q164" s="3"/>
      <c r="R164" s="3"/>
      <c r="S164" s="5" t="s">
        <v>60</v>
      </c>
      <c r="T164" s="3">
        <v>2</v>
      </c>
      <c r="U164" s="3">
        <v>18</v>
      </c>
      <c r="V164" s="3">
        <v>14</v>
      </c>
      <c r="W164" s="6">
        <v>10</v>
      </c>
      <c r="X164" s="12">
        <v>0</v>
      </c>
      <c r="Y164" s="3">
        <v>10</v>
      </c>
      <c r="Z164" s="3">
        <v>5</v>
      </c>
      <c r="AA164" s="3">
        <v>15</v>
      </c>
      <c r="AB164" s="3" t="s">
        <v>29</v>
      </c>
      <c r="AC164" s="7">
        <v>20</v>
      </c>
      <c r="AD164" s="3">
        <v>1</v>
      </c>
      <c r="AE164" s="3">
        <v>1</v>
      </c>
      <c r="AF164" s="3"/>
      <c r="AG164" s="3"/>
      <c r="AH164" s="8" t="s">
        <v>61</v>
      </c>
      <c r="AI164" s="17"/>
      <c r="AJ164" s="3"/>
    </row>
    <row r="165" spans="2:36" ht="80.099999999999994" customHeight="1" x14ac:dyDescent="0.25">
      <c r="B165" s="9"/>
      <c r="C165" s="3"/>
      <c r="D165" s="3"/>
      <c r="E165" s="11" t="s">
        <v>13</v>
      </c>
      <c r="F165" s="3"/>
      <c r="G165" s="34" t="s">
        <v>13</v>
      </c>
      <c r="H165" s="33" t="s">
        <v>13</v>
      </c>
      <c r="I165" s="3"/>
      <c r="J165" s="3"/>
      <c r="K165" s="27" t="s">
        <v>13</v>
      </c>
      <c r="L165" s="20" t="s">
        <v>13</v>
      </c>
      <c r="M165" s="3"/>
      <c r="N165" s="3"/>
      <c r="O165" s="3"/>
      <c r="P165" s="3"/>
      <c r="Q165" s="3"/>
      <c r="R165" s="3"/>
      <c r="S165" s="5" t="s">
        <v>28</v>
      </c>
      <c r="T165" s="3">
        <v>1</v>
      </c>
      <c r="U165" s="3">
        <v>250</v>
      </c>
      <c r="V165" s="3">
        <v>1</v>
      </c>
      <c r="W165" s="6">
        <v>40</v>
      </c>
      <c r="X165" s="12">
        <v>0</v>
      </c>
      <c r="Y165" s="3">
        <v>25</v>
      </c>
      <c r="Z165" s="3">
        <v>5</v>
      </c>
      <c r="AA165" s="3">
        <v>50</v>
      </c>
      <c r="AB165" s="3" t="s">
        <v>29</v>
      </c>
      <c r="AC165" s="7" t="s">
        <v>30</v>
      </c>
      <c r="AD165" s="3">
        <v>3</v>
      </c>
      <c r="AE165" s="3">
        <v>4</v>
      </c>
      <c r="AF165" s="3"/>
      <c r="AG165" s="3"/>
      <c r="AH165" s="8" t="s">
        <v>31</v>
      </c>
      <c r="AI165" s="17"/>
      <c r="AJ165" s="3"/>
    </row>
    <row r="166" spans="2:36" ht="80.099999999999994" customHeight="1" x14ac:dyDescent="0.25">
      <c r="B166" s="9"/>
      <c r="C166" s="3"/>
      <c r="D166" s="3"/>
      <c r="E166" s="3"/>
      <c r="F166" s="3"/>
      <c r="G166" s="3"/>
      <c r="H166" s="3"/>
      <c r="I166" s="3"/>
      <c r="J166" s="3"/>
      <c r="K166" s="3"/>
      <c r="L166" s="3"/>
      <c r="M166" s="26" t="s">
        <v>13</v>
      </c>
      <c r="N166" s="3"/>
      <c r="O166" s="3"/>
      <c r="P166" s="3"/>
      <c r="Q166" s="3"/>
      <c r="R166" s="3"/>
      <c r="S166" s="5" t="s">
        <v>34</v>
      </c>
      <c r="T166" s="3">
        <v>1</v>
      </c>
      <c r="U166" s="3">
        <v>20</v>
      </c>
      <c r="V166" s="3">
        <v>8</v>
      </c>
      <c r="W166" s="6">
        <v>5</v>
      </c>
      <c r="X166" s="12">
        <v>0</v>
      </c>
      <c r="Y166" s="3">
        <v>5</v>
      </c>
      <c r="Z166" s="3">
        <v>5</v>
      </c>
      <c r="AA166" s="3">
        <v>25</v>
      </c>
      <c r="AB166" s="3">
        <v>9</v>
      </c>
      <c r="AC166" s="7">
        <v>25</v>
      </c>
      <c r="AD166" s="3">
        <v>1</v>
      </c>
      <c r="AE166" s="3">
        <v>1</v>
      </c>
      <c r="AF166" s="3"/>
      <c r="AG166" s="3"/>
      <c r="AH166" s="8" t="s">
        <v>35</v>
      </c>
      <c r="AI166" s="17"/>
      <c r="AJ166" s="3"/>
    </row>
    <row r="167" spans="2:36" ht="80.099999999999994" customHeight="1" x14ac:dyDescent="0.25">
      <c r="B167" s="9"/>
      <c r="C167" s="3"/>
      <c r="D167" s="3"/>
      <c r="E167" s="3"/>
      <c r="F167" s="36" t="s">
        <v>13</v>
      </c>
      <c r="G167" s="3"/>
      <c r="H167" s="3"/>
      <c r="I167" s="3"/>
      <c r="J167" s="29" t="s">
        <v>13</v>
      </c>
      <c r="K167" s="3"/>
      <c r="L167" s="3"/>
      <c r="M167" s="3"/>
      <c r="N167" s="3"/>
      <c r="O167" s="3"/>
      <c r="P167" s="3"/>
      <c r="Q167" s="3"/>
      <c r="R167" s="21" t="s">
        <v>13</v>
      </c>
      <c r="S167" s="5" t="s">
        <v>40</v>
      </c>
      <c r="T167" s="3">
        <v>1</v>
      </c>
      <c r="U167" s="3">
        <v>10</v>
      </c>
      <c r="V167" s="3">
        <v>12</v>
      </c>
      <c r="W167" s="12">
        <v>4</v>
      </c>
      <c r="X167" s="12">
        <v>4</v>
      </c>
      <c r="Y167" s="3">
        <v>5</v>
      </c>
      <c r="Z167" s="3">
        <v>20</v>
      </c>
      <c r="AA167" s="3">
        <v>30</v>
      </c>
      <c r="AB167" s="3">
        <v>11</v>
      </c>
      <c r="AC167" s="7">
        <v>25</v>
      </c>
      <c r="AD167" s="3">
        <v>1</v>
      </c>
      <c r="AE167" s="3">
        <v>1</v>
      </c>
      <c r="AF167" s="3"/>
      <c r="AG167" s="3"/>
      <c r="AH167" s="8" t="s">
        <v>41</v>
      </c>
      <c r="AI167" s="17"/>
      <c r="AJ167" s="3"/>
    </row>
    <row r="168" spans="2:36" ht="80.099999999999994" customHeight="1" x14ac:dyDescent="0.25">
      <c r="B168" s="9"/>
      <c r="C168" s="3"/>
      <c r="D168" s="3"/>
      <c r="E168" s="3"/>
      <c r="F168" s="3"/>
      <c r="G168" s="3"/>
      <c r="H168" s="33" t="s">
        <v>13</v>
      </c>
      <c r="I168" s="3"/>
      <c r="J168" s="3"/>
      <c r="K168" s="27" t="s">
        <v>13</v>
      </c>
      <c r="L168" s="3"/>
      <c r="M168" s="3"/>
      <c r="N168" s="3"/>
      <c r="O168" s="3"/>
      <c r="P168" s="3"/>
      <c r="Q168" s="3"/>
      <c r="R168" s="3"/>
      <c r="S168" s="5" t="s">
        <v>36</v>
      </c>
      <c r="T168" s="3">
        <v>1</v>
      </c>
      <c r="U168" s="3">
        <v>10</v>
      </c>
      <c r="V168" s="3">
        <v>8</v>
      </c>
      <c r="W168" s="6">
        <v>5</v>
      </c>
      <c r="X168" s="12">
        <v>0</v>
      </c>
      <c r="Y168" s="3">
        <v>5</v>
      </c>
      <c r="Z168" s="3">
        <v>5</v>
      </c>
      <c r="AA168" s="3">
        <v>25</v>
      </c>
      <c r="AB168" s="3">
        <v>10</v>
      </c>
      <c r="AC168" s="7">
        <v>20</v>
      </c>
      <c r="AD168" s="3">
        <v>1</v>
      </c>
      <c r="AE168" s="3">
        <v>1</v>
      </c>
      <c r="AF168" s="3"/>
      <c r="AG168" s="3"/>
      <c r="AH168" s="8" t="s">
        <v>33</v>
      </c>
      <c r="AI168" s="17"/>
      <c r="AJ168" s="3"/>
    </row>
    <row r="169" spans="2:36" ht="80.099999999999994" customHeight="1" x14ac:dyDescent="0.25">
      <c r="B169" s="9"/>
      <c r="C169" s="3"/>
      <c r="D169" s="3"/>
      <c r="E169" s="3"/>
      <c r="F169" s="3"/>
      <c r="G169" s="3"/>
      <c r="H169" s="3"/>
      <c r="I169" s="3"/>
      <c r="J169" s="3"/>
      <c r="K169" s="3"/>
      <c r="L169" s="3"/>
      <c r="M169" s="3"/>
      <c r="N169" s="3"/>
      <c r="O169" s="3"/>
      <c r="P169" s="23" t="s">
        <v>13</v>
      </c>
      <c r="Q169" s="3"/>
      <c r="R169" s="3"/>
      <c r="S169" s="5" t="s">
        <v>32</v>
      </c>
      <c r="T169" s="3">
        <v>1</v>
      </c>
      <c r="U169" s="3">
        <v>10</v>
      </c>
      <c r="V169" s="3">
        <v>8</v>
      </c>
      <c r="W169" s="6">
        <v>5</v>
      </c>
      <c r="X169" s="12">
        <v>0</v>
      </c>
      <c r="Y169" s="3">
        <v>0</v>
      </c>
      <c r="Z169" s="3">
        <v>5</v>
      </c>
      <c r="AA169" s="3">
        <v>16</v>
      </c>
      <c r="AB169" s="3">
        <v>8</v>
      </c>
      <c r="AC169" s="7">
        <v>25</v>
      </c>
      <c r="AD169" s="3">
        <v>1</v>
      </c>
      <c r="AE169" s="3">
        <v>1</v>
      </c>
      <c r="AF169" s="3"/>
      <c r="AG169" s="3"/>
      <c r="AH169" s="8" t="s">
        <v>33</v>
      </c>
      <c r="AI169" s="17"/>
      <c r="AJ169" s="3"/>
    </row>
    <row r="170" spans="2:36" ht="80.099999999999994" customHeight="1" x14ac:dyDescent="0.25">
      <c r="B170" s="9"/>
      <c r="C170" s="4" t="s">
        <v>13</v>
      </c>
      <c r="D170" s="3"/>
      <c r="E170" s="3"/>
      <c r="F170" s="36" t="s">
        <v>13</v>
      </c>
      <c r="G170" s="3"/>
      <c r="H170" s="3"/>
      <c r="I170" s="3"/>
      <c r="J170" s="3"/>
      <c r="K170" s="3"/>
      <c r="L170" s="20" t="s">
        <v>13</v>
      </c>
      <c r="M170" s="26" t="s">
        <v>13</v>
      </c>
      <c r="N170" s="3"/>
      <c r="O170" s="3"/>
      <c r="P170" s="3"/>
      <c r="Q170" s="22" t="s">
        <v>13</v>
      </c>
      <c r="R170" s="3"/>
      <c r="S170" s="5" t="s">
        <v>39</v>
      </c>
      <c r="T170" s="3">
        <v>1</v>
      </c>
      <c r="U170" s="3">
        <v>10</v>
      </c>
      <c r="V170" s="3">
        <v>6</v>
      </c>
      <c r="W170" s="6">
        <v>5</v>
      </c>
      <c r="X170" s="12">
        <v>0</v>
      </c>
      <c r="Y170" s="3">
        <v>0</v>
      </c>
      <c r="Z170" s="3">
        <v>5</v>
      </c>
      <c r="AA170" s="3">
        <v>20</v>
      </c>
      <c r="AB170" s="3">
        <v>8</v>
      </c>
      <c r="AC170" s="7">
        <v>10</v>
      </c>
      <c r="AD170" s="3">
        <v>1</v>
      </c>
      <c r="AE170" s="3">
        <v>1</v>
      </c>
      <c r="AF170" s="3"/>
      <c r="AG170" s="3"/>
      <c r="AH170" s="8" t="s">
        <v>33</v>
      </c>
      <c r="AI170" s="17"/>
      <c r="AJ170" s="3"/>
    </row>
    <row r="171" spans="2:36" ht="80.099999999999994" customHeight="1" x14ac:dyDescent="0.25">
      <c r="B171" s="9"/>
      <c r="C171" s="3"/>
      <c r="D171" s="3"/>
      <c r="E171" s="3"/>
      <c r="F171" s="3"/>
      <c r="G171" s="3"/>
      <c r="H171" s="3"/>
      <c r="I171" s="31" t="s">
        <v>13</v>
      </c>
      <c r="J171" s="3"/>
      <c r="K171" s="3"/>
      <c r="L171" s="3"/>
      <c r="M171" s="3"/>
      <c r="N171" s="3"/>
      <c r="O171" s="3"/>
      <c r="P171" s="3"/>
      <c r="Q171" s="3"/>
      <c r="R171" s="3"/>
      <c r="S171" s="5" t="s">
        <v>37</v>
      </c>
      <c r="T171" s="3">
        <v>1</v>
      </c>
      <c r="U171" s="3">
        <v>5</v>
      </c>
      <c r="V171" s="3">
        <v>17</v>
      </c>
      <c r="W171" s="6">
        <v>6</v>
      </c>
      <c r="X171" s="12">
        <v>0</v>
      </c>
      <c r="Y171" s="3">
        <v>0</v>
      </c>
      <c r="Z171" s="3">
        <v>10</v>
      </c>
      <c r="AA171" s="3">
        <v>15</v>
      </c>
      <c r="AB171" s="3" t="s">
        <v>29</v>
      </c>
      <c r="AC171" s="7">
        <v>10</v>
      </c>
      <c r="AD171" s="3">
        <v>1</v>
      </c>
      <c r="AE171" s="3">
        <v>1</v>
      </c>
      <c r="AF171" s="3"/>
      <c r="AG171" s="3"/>
      <c r="AH171" s="8" t="s">
        <v>38</v>
      </c>
      <c r="AI171" s="17"/>
      <c r="AJ171" s="3"/>
    </row>
  </sheetData>
  <conditionalFormatting sqref="T4:T171">
    <cfRule type="colorScale" priority="12">
      <colorScale>
        <cfvo type="min"/>
        <cfvo type="percentile" val="50"/>
        <cfvo type="max"/>
        <color rgb="FFF8696B"/>
        <color rgb="FFFFEB84"/>
        <color rgb="FF63BE7B"/>
      </colorScale>
    </cfRule>
  </conditionalFormatting>
  <conditionalFormatting sqref="U4:U171">
    <cfRule type="colorScale" priority="11">
      <colorScale>
        <cfvo type="min"/>
        <cfvo type="percentile" val="50"/>
        <cfvo type="max"/>
        <color rgb="FFF8696B"/>
        <color rgb="FFFFEB84"/>
        <color rgb="FF63BE7B"/>
      </colorScale>
    </cfRule>
  </conditionalFormatting>
  <conditionalFormatting sqref="V4:V171">
    <cfRule type="colorScale" priority="10">
      <colorScale>
        <cfvo type="min"/>
        <cfvo type="percentile" val="50"/>
        <cfvo type="max"/>
        <color rgb="FFF8696B"/>
        <color rgb="FFFFEB84"/>
        <color rgb="FF63BE7B"/>
      </colorScale>
    </cfRule>
  </conditionalFormatting>
  <conditionalFormatting sqref="W4:W171">
    <cfRule type="colorScale" priority="8">
      <colorScale>
        <cfvo type="min"/>
        <cfvo type="percentile" val="50"/>
        <cfvo type="max"/>
        <color rgb="FFF8696B"/>
        <color rgb="FFFFEB84"/>
        <color rgb="FF63BE7B"/>
      </colorScale>
    </cfRule>
  </conditionalFormatting>
  <conditionalFormatting sqref="X4:X171">
    <cfRule type="colorScale" priority="7">
      <colorScale>
        <cfvo type="min"/>
        <cfvo type="percentile" val="50"/>
        <cfvo type="max"/>
        <color rgb="FFF8696B"/>
        <color rgb="FFFFEB84"/>
        <color rgb="FF63BE7B"/>
      </colorScale>
    </cfRule>
  </conditionalFormatting>
  <conditionalFormatting sqref="Y4:Y171">
    <cfRule type="colorScale" priority="6">
      <colorScale>
        <cfvo type="min"/>
        <cfvo type="percentile" val="50"/>
        <cfvo type="max"/>
        <color rgb="FFF8696B"/>
        <color rgb="FFFFEB84"/>
        <color rgb="FF63BE7B"/>
      </colorScale>
    </cfRule>
  </conditionalFormatting>
  <conditionalFormatting sqref="Z4:Z171">
    <cfRule type="colorScale" priority="5">
      <colorScale>
        <cfvo type="min"/>
        <cfvo type="percentile" val="50"/>
        <cfvo type="max"/>
        <color rgb="FFF8696B"/>
        <color rgb="FFFFEB84"/>
        <color rgb="FF63BE7B"/>
      </colorScale>
    </cfRule>
  </conditionalFormatting>
  <conditionalFormatting sqref="AA4:AA171">
    <cfRule type="colorScale" priority="4">
      <colorScale>
        <cfvo type="min"/>
        <cfvo type="percentile" val="50"/>
        <cfvo type="max"/>
        <color rgb="FF63BE7B"/>
        <color rgb="FFFFEB84"/>
        <color rgb="FFF8696B"/>
      </colorScale>
    </cfRule>
  </conditionalFormatting>
  <conditionalFormatting sqref="AB4:AB171">
    <cfRule type="colorScale" priority="3">
      <colorScale>
        <cfvo type="min"/>
        <cfvo type="percentile" val="50"/>
        <cfvo type="max"/>
        <color rgb="FFF8696B"/>
        <color rgb="FFFFEB84"/>
        <color rgb="FF63BE7B"/>
      </colorScale>
    </cfRule>
  </conditionalFormatting>
  <conditionalFormatting sqref="AD4:AD171">
    <cfRule type="colorScale" priority="2">
      <colorScale>
        <cfvo type="min"/>
        <cfvo type="percentile" val="50"/>
        <cfvo type="max"/>
        <color rgb="FF63BE7B"/>
        <color rgb="FFFFEB84"/>
        <color rgb="FFF8696B"/>
      </colorScale>
    </cfRule>
  </conditionalFormatting>
  <conditionalFormatting sqref="AE4:AE171">
    <cfRule type="colorScale" priority="1">
      <colorScale>
        <cfvo type="min"/>
        <cfvo type="percentile" val="50"/>
        <cfvo type="max"/>
        <color rgb="FF63BE7B"/>
        <color rgb="FFFFEB84"/>
        <color rgb="FFF8696B"/>
      </colorScale>
    </cfRule>
  </conditionalFormatting>
  <pageMargins left="0.7" right="0.7" top="0.75" bottom="0.75" header="0.3" footer="0.3"/>
  <pageSetup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E134"/>
  <sheetViews>
    <sheetView showGridLines="0" topLeftCell="C13" workbookViewId="0">
      <selection activeCell="D2" sqref="D2"/>
    </sheetView>
  </sheetViews>
  <sheetFormatPr defaultRowHeight="15" x14ac:dyDescent="0.25"/>
  <cols>
    <col min="1" max="1" width="2.85546875" customWidth="1"/>
    <col min="2" max="2" width="8.42578125" customWidth="1"/>
    <col min="3" max="3" width="23.140625" customWidth="1"/>
    <col min="4" max="5" width="3.28515625" customWidth="1"/>
    <col min="6" max="13" width="3.28515625" bestFit="1" customWidth="1"/>
    <col min="14" max="15" width="2.85546875" customWidth="1"/>
    <col min="16" max="16" width="70.85546875" customWidth="1"/>
  </cols>
  <sheetData>
    <row r="2" spans="2:31" x14ac:dyDescent="0.25">
      <c r="C2" s="70" t="s">
        <v>2133</v>
      </c>
      <c r="D2" s="70" t="s">
        <v>2172</v>
      </c>
    </row>
    <row r="3" spans="2:31" x14ac:dyDescent="0.25">
      <c r="C3" s="70" t="s">
        <v>2132</v>
      </c>
      <c r="D3" s="70" t="s">
        <v>2173</v>
      </c>
      <c r="E3" s="70"/>
      <c r="F3" s="70"/>
    </row>
    <row r="4" spans="2:31" x14ac:dyDescent="0.25">
      <c r="C4" s="70" t="s">
        <v>648</v>
      </c>
      <c r="D4" s="70" t="s">
        <v>2131</v>
      </c>
      <c r="E4" s="70"/>
      <c r="F4" s="70"/>
    </row>
    <row r="5" spans="2:31" x14ac:dyDescent="0.25">
      <c r="C5" s="70" t="s">
        <v>545</v>
      </c>
      <c r="D5" s="70" t="s">
        <v>2130</v>
      </c>
      <c r="E5" s="70"/>
      <c r="F5" s="70"/>
    </row>
    <row r="6" spans="2:31" x14ac:dyDescent="0.25">
      <c r="C6" s="70" t="s">
        <v>2161</v>
      </c>
      <c r="D6" s="70"/>
      <c r="E6" s="70"/>
      <c r="F6" s="70"/>
    </row>
    <row r="7" spans="2:31" x14ac:dyDescent="0.25">
      <c r="C7" s="70" t="s">
        <v>2144</v>
      </c>
      <c r="D7" s="70"/>
      <c r="E7" s="70"/>
      <c r="F7" s="70"/>
    </row>
    <row r="8" spans="2:31" x14ac:dyDescent="0.25">
      <c r="C8" s="70" t="s">
        <v>2140</v>
      </c>
      <c r="D8" s="70"/>
      <c r="E8" s="70"/>
      <c r="F8" s="70"/>
    </row>
    <row r="9" spans="2:31" x14ac:dyDescent="0.25">
      <c r="C9" s="70" t="s">
        <v>2138</v>
      </c>
    </row>
    <row r="10" spans="2:31" x14ac:dyDescent="0.25">
      <c r="B10" s="71"/>
      <c r="C10" s="71" t="s">
        <v>2125</v>
      </c>
      <c r="D10" s="71"/>
      <c r="E10" s="71"/>
      <c r="F10" s="71"/>
    </row>
    <row r="11" spans="2:31" x14ac:dyDescent="0.25">
      <c r="B11" s="71"/>
      <c r="C11" s="71" t="s">
        <v>2129</v>
      </c>
      <c r="D11" s="71"/>
      <c r="E11" s="71"/>
      <c r="F11" s="71"/>
    </row>
    <row r="12" spans="2:31" x14ac:dyDescent="0.25">
      <c r="B12" s="71"/>
      <c r="C12" s="71" t="s">
        <v>2134</v>
      </c>
      <c r="D12" s="71"/>
      <c r="E12" s="71"/>
      <c r="F12" s="71"/>
      <c r="Q12" s="75" t="s">
        <v>2042</v>
      </c>
    </row>
    <row r="13" spans="2:31" x14ac:dyDescent="0.25">
      <c r="Q13" s="75"/>
    </row>
    <row r="14" spans="2:31" ht="78" x14ac:dyDescent="0.25">
      <c r="B14" s="71"/>
      <c r="C14" s="303"/>
      <c r="D14" s="338" t="s">
        <v>2070</v>
      </c>
      <c r="E14" s="338" t="s">
        <v>15</v>
      </c>
      <c r="F14" s="338" t="s">
        <v>601</v>
      </c>
      <c r="G14" s="338" t="s">
        <v>2072</v>
      </c>
      <c r="H14" s="338" t="s">
        <v>2071</v>
      </c>
      <c r="I14" s="338" t="s">
        <v>2073</v>
      </c>
      <c r="J14" s="339" t="s">
        <v>2078</v>
      </c>
      <c r="K14" s="339" t="s">
        <v>2079</v>
      </c>
      <c r="L14" s="339" t="s">
        <v>2080</v>
      </c>
      <c r="M14" s="338" t="s">
        <v>19</v>
      </c>
      <c r="N14" s="338" t="s">
        <v>20</v>
      </c>
      <c r="O14" s="338" t="s">
        <v>539</v>
      </c>
      <c r="P14" s="340"/>
      <c r="Q14" s="387" t="s">
        <v>652</v>
      </c>
      <c r="R14" s="387"/>
      <c r="S14" s="387"/>
      <c r="U14" s="387" t="s">
        <v>651</v>
      </c>
      <c r="V14" s="387"/>
      <c r="W14" s="387"/>
      <c r="Y14" s="387" t="s">
        <v>650</v>
      </c>
      <c r="Z14" s="387"/>
      <c r="AA14" s="387"/>
      <c r="AC14" s="387" t="s">
        <v>649</v>
      </c>
      <c r="AD14" s="387"/>
      <c r="AE14" s="387"/>
    </row>
    <row r="15" spans="2:31" x14ac:dyDescent="0.25">
      <c r="B15" s="71"/>
      <c r="C15" s="77" t="s">
        <v>545</v>
      </c>
      <c r="D15" s="78" t="s">
        <v>807</v>
      </c>
      <c r="E15" s="78" t="s">
        <v>807</v>
      </c>
      <c r="F15" s="337"/>
      <c r="G15" s="337"/>
      <c r="H15" s="337"/>
      <c r="I15" s="78" t="s">
        <v>807</v>
      </c>
      <c r="J15" s="78"/>
      <c r="K15" s="78">
        <v>4</v>
      </c>
      <c r="L15" s="61"/>
      <c r="M15" s="78"/>
      <c r="N15" s="78"/>
      <c r="O15" s="78"/>
      <c r="P15" s="342" t="s">
        <v>2084</v>
      </c>
      <c r="Q15" s="74" t="s">
        <v>1899</v>
      </c>
      <c r="R15" s="74" t="s">
        <v>1900</v>
      </c>
      <c r="S15" s="74" t="s">
        <v>533</v>
      </c>
      <c r="U15" s="74" t="s">
        <v>1899</v>
      </c>
      <c r="V15" s="74" t="s">
        <v>1900</v>
      </c>
      <c r="W15" s="74" t="s">
        <v>533</v>
      </c>
      <c r="Y15" s="74" t="s">
        <v>1899</v>
      </c>
      <c r="Z15" s="74" t="s">
        <v>1900</v>
      </c>
      <c r="AA15" s="74" t="s">
        <v>533</v>
      </c>
      <c r="AC15" s="74" t="s">
        <v>1899</v>
      </c>
      <c r="AD15" s="74" t="s">
        <v>1900</v>
      </c>
      <c r="AE15" s="74" t="s">
        <v>533</v>
      </c>
    </row>
    <row r="16" spans="2:31" x14ac:dyDescent="0.25">
      <c r="B16" s="71"/>
      <c r="C16" s="77" t="s">
        <v>2096</v>
      </c>
      <c r="D16" s="77"/>
      <c r="E16" s="77"/>
      <c r="F16" s="78" t="s">
        <v>807</v>
      </c>
      <c r="G16" s="78" t="s">
        <v>807</v>
      </c>
      <c r="H16" s="78" t="s">
        <v>807</v>
      </c>
      <c r="I16" s="61"/>
      <c r="J16" s="78" t="s">
        <v>807</v>
      </c>
      <c r="K16" s="341">
        <v>1</v>
      </c>
      <c r="L16" s="78"/>
      <c r="M16" s="78"/>
      <c r="N16" s="61"/>
      <c r="O16" s="61"/>
      <c r="P16" s="343" t="s">
        <v>2083</v>
      </c>
      <c r="Q16" s="74">
        <v>1</v>
      </c>
      <c r="R16" s="74">
        <v>99</v>
      </c>
      <c r="S16" s="74">
        <f>100+(Q16-10)*5 + (0.5+((R16/10)-1)*0.25)*(100+(Q16-10)*5)</f>
        <v>204.875</v>
      </c>
      <c r="U16" s="74">
        <v>1</v>
      </c>
      <c r="V16" s="74">
        <v>199</v>
      </c>
      <c r="W16" s="74">
        <f>100+(U16-10)*5 + (0.5+((V16/10)-1)*0.25)*(100+(U16-10)*5)</f>
        <v>342.375</v>
      </c>
      <c r="Y16" s="74">
        <v>10</v>
      </c>
      <c r="Z16" s="74">
        <v>490</v>
      </c>
      <c r="AA16" s="74">
        <f>100+(Y16-10)*5 + (0.5+((Z16/10)-1)*0.25)*(100+(Y16-10)*5)</f>
        <v>1350</v>
      </c>
      <c r="AC16" s="74">
        <v>100</v>
      </c>
      <c r="AD16" s="74">
        <v>2900</v>
      </c>
      <c r="AE16" s="258">
        <f>100+(AC16-10)*5 + (0.5+((AD16/10)-1)*0.25)*(100+(AC16-10)*5)</f>
        <v>40562.5</v>
      </c>
    </row>
    <row r="17" spans="2:31" x14ac:dyDescent="0.25">
      <c r="B17" s="71"/>
      <c r="C17" s="77" t="s">
        <v>2081</v>
      </c>
      <c r="D17" s="77"/>
      <c r="E17" s="77"/>
      <c r="F17" s="78" t="s">
        <v>807</v>
      </c>
      <c r="G17" s="78" t="s">
        <v>807</v>
      </c>
      <c r="H17" s="78" t="s">
        <v>807</v>
      </c>
      <c r="I17" s="61"/>
      <c r="J17" s="78" t="s">
        <v>807</v>
      </c>
      <c r="K17" s="341">
        <v>1</v>
      </c>
      <c r="L17" s="78" t="s">
        <v>807</v>
      </c>
      <c r="M17" s="78" t="s">
        <v>807</v>
      </c>
      <c r="N17" s="61"/>
      <c r="O17" s="61"/>
      <c r="P17" s="343" t="s">
        <v>2110</v>
      </c>
      <c r="Q17" s="74">
        <v>5</v>
      </c>
      <c r="R17" s="74">
        <v>95</v>
      </c>
      <c r="S17" s="74">
        <f t="shared" ref="S17:S36" si="0">100+(Q17-10)*5 + (0.5+((R17/10)-1)*0.25)*(100+(Q17-10)*5)</f>
        <v>271.875</v>
      </c>
      <c r="U17" s="74">
        <v>10</v>
      </c>
      <c r="V17" s="74">
        <v>190</v>
      </c>
      <c r="W17" s="74">
        <f>100+(U17-10)*5 + (0.5+((V17/10)-1)*0.25)*(100+(U17-10)*5)</f>
        <v>600</v>
      </c>
      <c r="Y17" s="74">
        <v>20</v>
      </c>
      <c r="Z17" s="74">
        <v>480</v>
      </c>
      <c r="AA17" s="74">
        <f t="shared" ref="AA17:AA65" si="1">100+(Y17-10)*5 + (0.5+((Z17/10)-1)*0.25)*(100+(Y17-10)*5)</f>
        <v>1987.5</v>
      </c>
      <c r="AC17" s="74">
        <v>200</v>
      </c>
      <c r="AD17" s="74">
        <v>2800</v>
      </c>
      <c r="AE17" s="258">
        <f t="shared" ref="AE17:AE45" si="2">100+(AC17-10)*5 + (0.5+((AD17/10)-1)*0.25)*(100+(AC17-10)*5)</f>
        <v>74812.5</v>
      </c>
    </row>
    <row r="18" spans="2:31" x14ac:dyDescent="0.25">
      <c r="B18" s="71"/>
      <c r="C18" s="77" t="s">
        <v>2089</v>
      </c>
      <c r="D18" s="78"/>
      <c r="E18" s="78"/>
      <c r="F18" s="78" t="s">
        <v>807</v>
      </c>
      <c r="G18" s="78" t="s">
        <v>807</v>
      </c>
      <c r="H18" s="78" t="s">
        <v>807</v>
      </c>
      <c r="I18" s="78"/>
      <c r="J18" s="78" t="s">
        <v>807</v>
      </c>
      <c r="K18" s="78">
        <v>2</v>
      </c>
      <c r="L18" s="78" t="s">
        <v>807</v>
      </c>
      <c r="M18" s="78"/>
      <c r="N18" s="78" t="s">
        <v>807</v>
      </c>
      <c r="O18" s="78" t="s">
        <v>807</v>
      </c>
      <c r="P18" s="343" t="s">
        <v>2091</v>
      </c>
      <c r="Q18" s="74">
        <v>10</v>
      </c>
      <c r="R18" s="74">
        <v>90</v>
      </c>
      <c r="S18" s="74">
        <f t="shared" si="0"/>
        <v>350</v>
      </c>
      <c r="U18" s="74">
        <v>20</v>
      </c>
      <c r="V18" s="74">
        <v>180</v>
      </c>
      <c r="W18" s="74">
        <f t="shared" ref="W18:W36" si="3">100+(U18-10)*5 + (0.5+((V18/10)-1)*0.25)*(100+(U18-10)*5)</f>
        <v>862.5</v>
      </c>
      <c r="Y18" s="74">
        <v>30</v>
      </c>
      <c r="Z18" s="74">
        <v>470</v>
      </c>
      <c r="AA18" s="74">
        <f t="shared" si="1"/>
        <v>2600</v>
      </c>
      <c r="AC18" s="74">
        <v>300</v>
      </c>
      <c r="AD18" s="74">
        <v>2700</v>
      </c>
      <c r="AE18" s="258">
        <f t="shared" si="2"/>
        <v>106562.5</v>
      </c>
    </row>
    <row r="19" spans="2:31" x14ac:dyDescent="0.25">
      <c r="B19" s="71"/>
      <c r="C19" s="77" t="s">
        <v>2090</v>
      </c>
      <c r="D19" s="78"/>
      <c r="E19" s="78" t="s">
        <v>807</v>
      </c>
      <c r="F19" s="78" t="s">
        <v>807</v>
      </c>
      <c r="G19" s="78" t="s">
        <v>807</v>
      </c>
      <c r="H19" s="337"/>
      <c r="I19" s="78" t="s">
        <v>807</v>
      </c>
      <c r="J19" s="78"/>
      <c r="K19" s="78">
        <v>2</v>
      </c>
      <c r="L19" s="78" t="s">
        <v>807</v>
      </c>
      <c r="M19" s="78" t="s">
        <v>807</v>
      </c>
      <c r="N19" s="78" t="s">
        <v>807</v>
      </c>
      <c r="O19" s="78" t="s">
        <v>807</v>
      </c>
      <c r="P19" s="343" t="s">
        <v>2082</v>
      </c>
      <c r="Q19" s="74">
        <v>15</v>
      </c>
      <c r="R19" s="74">
        <v>85</v>
      </c>
      <c r="S19" s="74">
        <f t="shared" si="0"/>
        <v>421.875</v>
      </c>
      <c r="U19" s="74">
        <v>30</v>
      </c>
      <c r="V19" s="74">
        <v>170</v>
      </c>
      <c r="W19" s="74">
        <f t="shared" si="3"/>
        <v>1100</v>
      </c>
      <c r="Y19" s="74">
        <v>40</v>
      </c>
      <c r="Z19" s="74">
        <v>460</v>
      </c>
      <c r="AA19" s="74">
        <f t="shared" si="1"/>
        <v>3187.5</v>
      </c>
      <c r="AC19" s="74">
        <v>400</v>
      </c>
      <c r="AD19" s="74">
        <v>2600</v>
      </c>
      <c r="AE19" s="258">
        <f t="shared" si="2"/>
        <v>135812.5</v>
      </c>
    </row>
    <row r="20" spans="2:31" x14ac:dyDescent="0.25">
      <c r="B20" s="74"/>
      <c r="C20" s="77" t="s">
        <v>2048</v>
      </c>
      <c r="D20" s="78" t="s">
        <v>807</v>
      </c>
      <c r="E20" s="78" t="s">
        <v>807</v>
      </c>
      <c r="F20" s="337"/>
      <c r="G20" s="337"/>
      <c r="H20" s="78" t="s">
        <v>807</v>
      </c>
      <c r="I20" s="78"/>
      <c r="J20" s="78"/>
      <c r="K20" s="78">
        <v>3</v>
      </c>
      <c r="L20" s="61"/>
      <c r="M20" s="78"/>
      <c r="N20" s="78"/>
      <c r="O20" s="78"/>
      <c r="P20" s="343" t="s">
        <v>2087</v>
      </c>
      <c r="Q20" s="74">
        <v>20</v>
      </c>
      <c r="R20" s="74">
        <v>80</v>
      </c>
      <c r="S20" s="74">
        <f t="shared" si="0"/>
        <v>487.5</v>
      </c>
      <c r="U20" s="74">
        <v>40</v>
      </c>
      <c r="V20" s="74">
        <v>160</v>
      </c>
      <c r="W20" s="74">
        <f t="shared" si="3"/>
        <v>1312.5</v>
      </c>
      <c r="Y20" s="74">
        <v>50</v>
      </c>
      <c r="Z20" s="74">
        <v>450</v>
      </c>
      <c r="AA20" s="74">
        <f t="shared" si="1"/>
        <v>3750</v>
      </c>
      <c r="AC20" s="74">
        <v>500</v>
      </c>
      <c r="AD20" s="74">
        <v>2500</v>
      </c>
      <c r="AE20" s="258">
        <f t="shared" si="2"/>
        <v>162562.5</v>
      </c>
    </row>
    <row r="21" spans="2:31" x14ac:dyDescent="0.25">
      <c r="B21" s="74"/>
      <c r="C21" s="77" t="s">
        <v>648</v>
      </c>
      <c r="D21" s="78" t="s">
        <v>807</v>
      </c>
      <c r="E21" s="78" t="s">
        <v>807</v>
      </c>
      <c r="F21" s="337"/>
      <c r="G21" s="78" t="s">
        <v>807</v>
      </c>
      <c r="H21" s="337"/>
      <c r="I21" s="78" t="s">
        <v>807</v>
      </c>
      <c r="J21" s="78"/>
      <c r="K21" s="78">
        <v>3</v>
      </c>
      <c r="L21" s="61"/>
      <c r="M21" s="78" t="s">
        <v>807</v>
      </c>
      <c r="N21" s="78"/>
      <c r="O21" s="78"/>
      <c r="P21" s="343" t="s">
        <v>2086</v>
      </c>
      <c r="Q21" s="74">
        <v>25</v>
      </c>
      <c r="R21" s="74">
        <v>75</v>
      </c>
      <c r="S21" s="74">
        <f t="shared" si="0"/>
        <v>546.875</v>
      </c>
      <c r="U21" s="74">
        <v>50</v>
      </c>
      <c r="V21" s="74">
        <v>150</v>
      </c>
      <c r="W21" s="74">
        <f t="shared" si="3"/>
        <v>1500</v>
      </c>
      <c r="Y21" s="74">
        <v>60</v>
      </c>
      <c r="Z21" s="74">
        <v>440</v>
      </c>
      <c r="AA21" s="74">
        <f t="shared" si="1"/>
        <v>4287.5</v>
      </c>
      <c r="AC21" s="74">
        <v>600</v>
      </c>
      <c r="AD21" s="74">
        <v>2400</v>
      </c>
      <c r="AE21" s="258">
        <f t="shared" si="2"/>
        <v>186812.5</v>
      </c>
    </row>
    <row r="22" spans="2:31" x14ac:dyDescent="0.25">
      <c r="B22" s="74"/>
      <c r="C22" s="77" t="s">
        <v>2065</v>
      </c>
      <c r="D22" s="78" t="s">
        <v>807</v>
      </c>
      <c r="E22" s="78"/>
      <c r="F22" s="78" t="s">
        <v>807</v>
      </c>
      <c r="G22" s="78" t="s">
        <v>807</v>
      </c>
      <c r="H22" s="337"/>
      <c r="I22" s="78"/>
      <c r="J22" s="78"/>
      <c r="K22" s="78">
        <v>2</v>
      </c>
      <c r="L22" s="78" t="s">
        <v>807</v>
      </c>
      <c r="M22" s="78"/>
      <c r="N22" s="78" t="s">
        <v>807</v>
      </c>
      <c r="O22" s="78" t="s">
        <v>807</v>
      </c>
      <c r="P22" s="343" t="s">
        <v>2085</v>
      </c>
      <c r="Q22" s="74">
        <v>30</v>
      </c>
      <c r="R22" s="74">
        <v>70</v>
      </c>
      <c r="S22" s="74">
        <f t="shared" si="0"/>
        <v>600</v>
      </c>
      <c r="U22" s="74">
        <v>60</v>
      </c>
      <c r="V22" s="74">
        <v>140</v>
      </c>
      <c r="W22" s="74">
        <f t="shared" si="3"/>
        <v>1662.5</v>
      </c>
      <c r="Y22" s="74">
        <v>70</v>
      </c>
      <c r="Z22" s="74">
        <v>430</v>
      </c>
      <c r="AA22" s="74">
        <f t="shared" si="1"/>
        <v>4800</v>
      </c>
      <c r="AC22" s="74">
        <v>700</v>
      </c>
      <c r="AD22" s="74">
        <v>2300</v>
      </c>
      <c r="AE22" s="258">
        <f t="shared" si="2"/>
        <v>208562.5</v>
      </c>
    </row>
    <row r="23" spans="2:31" x14ac:dyDescent="0.25">
      <c r="B23" s="74"/>
      <c r="C23" s="303"/>
      <c r="D23" s="71"/>
      <c r="E23" s="71"/>
      <c r="F23" s="71"/>
      <c r="Q23" s="74">
        <v>35</v>
      </c>
      <c r="R23" s="74">
        <v>65</v>
      </c>
      <c r="S23" s="74">
        <f t="shared" si="0"/>
        <v>646.875</v>
      </c>
      <c r="U23" s="74">
        <v>70</v>
      </c>
      <c r="V23" s="74">
        <v>130</v>
      </c>
      <c r="W23" s="74">
        <f t="shared" si="3"/>
        <v>1800</v>
      </c>
      <c r="Y23" s="74">
        <v>80</v>
      </c>
      <c r="Z23" s="74">
        <v>420</v>
      </c>
      <c r="AA23" s="74">
        <f t="shared" si="1"/>
        <v>5287.5</v>
      </c>
      <c r="AC23" s="74">
        <v>800</v>
      </c>
      <c r="AD23" s="74">
        <v>2200</v>
      </c>
      <c r="AE23" s="258">
        <f t="shared" si="2"/>
        <v>227812.5</v>
      </c>
    </row>
    <row r="24" spans="2:31" x14ac:dyDescent="0.25">
      <c r="B24" s="74"/>
      <c r="C24" s="71" t="s">
        <v>545</v>
      </c>
      <c r="D24" s="71" t="s">
        <v>2077</v>
      </c>
      <c r="E24" s="71"/>
      <c r="F24" s="71"/>
      <c r="Q24" s="74">
        <v>40</v>
      </c>
      <c r="R24" s="74">
        <v>60</v>
      </c>
      <c r="S24" s="74">
        <f t="shared" si="0"/>
        <v>687.5</v>
      </c>
      <c r="U24" s="74">
        <v>80</v>
      </c>
      <c r="V24" s="74">
        <v>120</v>
      </c>
      <c r="W24" s="74">
        <f t="shared" si="3"/>
        <v>1912.5</v>
      </c>
      <c r="Y24" s="74">
        <v>90</v>
      </c>
      <c r="Z24" s="74">
        <v>410</v>
      </c>
      <c r="AA24" s="74">
        <f t="shared" si="1"/>
        <v>5750</v>
      </c>
      <c r="AC24" s="74">
        <v>900</v>
      </c>
      <c r="AD24" s="74">
        <v>2100</v>
      </c>
      <c r="AE24" s="258">
        <f t="shared" si="2"/>
        <v>244562.5</v>
      </c>
    </row>
    <row r="25" spans="2:31" x14ac:dyDescent="0.25">
      <c r="B25" s="74"/>
      <c r="C25" s="71" t="s">
        <v>541</v>
      </c>
      <c r="D25" s="71" t="s">
        <v>2075</v>
      </c>
      <c r="E25" s="71"/>
      <c r="F25" s="71"/>
      <c r="Q25" s="74">
        <v>45</v>
      </c>
      <c r="R25" s="74">
        <v>55</v>
      </c>
      <c r="S25" s="74">
        <f t="shared" si="0"/>
        <v>721.875</v>
      </c>
      <c r="U25" s="74">
        <v>90</v>
      </c>
      <c r="V25" s="74">
        <v>110</v>
      </c>
      <c r="W25" s="74">
        <f t="shared" si="3"/>
        <v>2000</v>
      </c>
      <c r="Y25" s="74">
        <v>100</v>
      </c>
      <c r="Z25" s="74">
        <v>400</v>
      </c>
      <c r="AA25" s="74">
        <f t="shared" si="1"/>
        <v>6187.5</v>
      </c>
      <c r="AC25" s="74">
        <v>1000</v>
      </c>
      <c r="AD25" s="74">
        <v>2000</v>
      </c>
      <c r="AE25" s="258">
        <f t="shared" si="2"/>
        <v>258812.5</v>
      </c>
    </row>
    <row r="26" spans="2:31" x14ac:dyDescent="0.25">
      <c r="B26" s="74"/>
      <c r="C26" s="71" t="s">
        <v>2045</v>
      </c>
      <c r="D26" s="71" t="s">
        <v>2066</v>
      </c>
      <c r="E26" s="71"/>
      <c r="F26" s="71"/>
      <c r="Q26" s="74">
        <v>50</v>
      </c>
      <c r="R26" s="74">
        <v>50</v>
      </c>
      <c r="S26" s="74">
        <f t="shared" si="0"/>
        <v>750</v>
      </c>
      <c r="U26" s="74">
        <v>100</v>
      </c>
      <c r="V26" s="74">
        <v>100</v>
      </c>
      <c r="W26" s="74">
        <f t="shared" si="3"/>
        <v>2062.5</v>
      </c>
      <c r="Y26" s="74">
        <v>110</v>
      </c>
      <c r="Z26" s="74">
        <v>390</v>
      </c>
      <c r="AA26" s="74">
        <f t="shared" si="1"/>
        <v>6600</v>
      </c>
      <c r="AC26" s="74">
        <v>1100</v>
      </c>
      <c r="AD26" s="74">
        <v>1900</v>
      </c>
      <c r="AE26" s="258">
        <f t="shared" si="2"/>
        <v>270562.5</v>
      </c>
    </row>
    <row r="27" spans="2:31" x14ac:dyDescent="0.25">
      <c r="B27" s="74"/>
      <c r="C27" s="71" t="s">
        <v>2048</v>
      </c>
      <c r="D27" s="71" t="s">
        <v>2068</v>
      </c>
      <c r="E27" s="71"/>
      <c r="F27" s="71"/>
      <c r="Q27" s="74">
        <v>55</v>
      </c>
      <c r="R27" s="74">
        <v>45</v>
      </c>
      <c r="S27" s="74">
        <f t="shared" si="0"/>
        <v>771.875</v>
      </c>
      <c r="U27" s="74">
        <v>110</v>
      </c>
      <c r="V27" s="74">
        <v>90</v>
      </c>
      <c r="W27" s="74">
        <f t="shared" si="3"/>
        <v>2100</v>
      </c>
      <c r="Y27" s="74">
        <v>120</v>
      </c>
      <c r="Z27" s="74">
        <v>380</v>
      </c>
      <c r="AA27" s="74">
        <f t="shared" si="1"/>
        <v>6987.5</v>
      </c>
      <c r="AC27" s="74">
        <v>1200</v>
      </c>
      <c r="AD27" s="74">
        <v>1800</v>
      </c>
      <c r="AE27" s="258">
        <f t="shared" si="2"/>
        <v>279812.5</v>
      </c>
    </row>
    <row r="28" spans="2:31" x14ac:dyDescent="0.25">
      <c r="B28" s="74"/>
      <c r="C28" s="71" t="s">
        <v>2065</v>
      </c>
      <c r="D28" s="71" t="s">
        <v>2069</v>
      </c>
      <c r="E28" s="71"/>
      <c r="F28" s="71"/>
      <c r="Q28" s="74">
        <v>60</v>
      </c>
      <c r="R28" s="74">
        <v>40</v>
      </c>
      <c r="S28" s="74">
        <f t="shared" si="0"/>
        <v>787.5</v>
      </c>
      <c r="U28" s="292">
        <v>120</v>
      </c>
      <c r="V28" s="292">
        <v>80</v>
      </c>
      <c r="W28" s="292">
        <f t="shared" si="3"/>
        <v>2112.5</v>
      </c>
      <c r="Y28" s="74">
        <v>130</v>
      </c>
      <c r="Z28" s="74">
        <v>370</v>
      </c>
      <c r="AA28" s="74">
        <f t="shared" si="1"/>
        <v>7350</v>
      </c>
      <c r="AC28" s="74">
        <v>1300</v>
      </c>
      <c r="AD28" s="74">
        <v>1700</v>
      </c>
      <c r="AE28" s="258">
        <f t="shared" si="2"/>
        <v>286562.5</v>
      </c>
    </row>
    <row r="29" spans="2:31" x14ac:dyDescent="0.25">
      <c r="B29" s="74"/>
      <c r="C29" s="71" t="s">
        <v>2026</v>
      </c>
      <c r="D29" s="71" t="s">
        <v>2067</v>
      </c>
      <c r="E29" s="71"/>
      <c r="F29" s="71"/>
      <c r="Q29" s="74">
        <v>65</v>
      </c>
      <c r="R29" s="74">
        <v>35</v>
      </c>
      <c r="S29" s="74">
        <f t="shared" si="0"/>
        <v>796.875</v>
      </c>
      <c r="U29" s="74">
        <v>130</v>
      </c>
      <c r="V29" s="74">
        <v>70</v>
      </c>
      <c r="W29" s="74">
        <f t="shared" si="3"/>
        <v>2100</v>
      </c>
      <c r="Y29" s="74">
        <v>140</v>
      </c>
      <c r="Z29" s="74">
        <v>360</v>
      </c>
      <c r="AA29" s="74">
        <f t="shared" si="1"/>
        <v>7687.5</v>
      </c>
      <c r="AC29" s="74">
        <v>1400</v>
      </c>
      <c r="AD29" s="74">
        <v>1600</v>
      </c>
      <c r="AE29" s="258">
        <f t="shared" si="2"/>
        <v>290812.5</v>
      </c>
    </row>
    <row r="30" spans="2:31" x14ac:dyDescent="0.25">
      <c r="B30" s="74"/>
      <c r="C30" s="71" t="s">
        <v>648</v>
      </c>
      <c r="D30" s="71" t="s">
        <v>2043</v>
      </c>
      <c r="E30" s="71"/>
      <c r="F30" s="71"/>
      <c r="Q30" s="292">
        <v>70</v>
      </c>
      <c r="R30" s="292">
        <v>30</v>
      </c>
      <c r="S30" s="292">
        <f t="shared" si="0"/>
        <v>800</v>
      </c>
      <c r="U30" s="74">
        <v>140</v>
      </c>
      <c r="V30" s="74">
        <v>60</v>
      </c>
      <c r="W30" s="74">
        <f t="shared" si="3"/>
        <v>2062.5</v>
      </c>
      <c r="Y30" s="74">
        <v>150</v>
      </c>
      <c r="Z30" s="74">
        <v>350</v>
      </c>
      <c r="AA30" s="74">
        <f t="shared" si="1"/>
        <v>8000</v>
      </c>
      <c r="AC30" s="292">
        <v>1500</v>
      </c>
      <c r="AD30" s="292">
        <v>1500</v>
      </c>
      <c r="AE30" s="312">
        <f t="shared" si="2"/>
        <v>292562.5</v>
      </c>
    </row>
    <row r="31" spans="2:31" x14ac:dyDescent="0.25">
      <c r="B31" s="74"/>
      <c r="C31" s="71" t="s">
        <v>648</v>
      </c>
      <c r="D31" s="71" t="s">
        <v>2076</v>
      </c>
      <c r="E31" s="71"/>
      <c r="F31" s="71"/>
      <c r="Q31" s="74">
        <v>75</v>
      </c>
      <c r="R31" s="74">
        <v>25</v>
      </c>
      <c r="S31" s="74">
        <f t="shared" si="0"/>
        <v>796.875</v>
      </c>
      <c r="U31" s="74">
        <v>150</v>
      </c>
      <c r="V31" s="74">
        <v>50</v>
      </c>
      <c r="W31" s="74">
        <f t="shared" si="3"/>
        <v>2000</v>
      </c>
      <c r="Y31" s="74">
        <v>160</v>
      </c>
      <c r="Z31" s="74">
        <v>340</v>
      </c>
      <c r="AA31" s="74">
        <f t="shared" si="1"/>
        <v>8287.5</v>
      </c>
      <c r="AC31" s="74">
        <v>1600</v>
      </c>
      <c r="AD31" s="74">
        <v>1400</v>
      </c>
      <c r="AE31" s="258">
        <f t="shared" si="2"/>
        <v>291812.5</v>
      </c>
    </row>
    <row r="32" spans="2:31" x14ac:dyDescent="0.25">
      <c r="B32" s="74"/>
      <c r="C32" s="71"/>
      <c r="D32" s="71"/>
      <c r="E32" s="71"/>
      <c r="F32" s="71"/>
      <c r="Q32" s="74">
        <v>80</v>
      </c>
      <c r="R32" s="74">
        <v>20</v>
      </c>
      <c r="S32" s="74">
        <f t="shared" si="0"/>
        <v>787.5</v>
      </c>
      <c r="U32" s="74">
        <v>160</v>
      </c>
      <c r="V32" s="74">
        <v>40</v>
      </c>
      <c r="W32" s="74">
        <f t="shared" si="3"/>
        <v>1912.5</v>
      </c>
      <c r="Y32" s="74">
        <v>170</v>
      </c>
      <c r="Z32" s="74">
        <v>330</v>
      </c>
      <c r="AA32" s="74">
        <f t="shared" si="1"/>
        <v>8550</v>
      </c>
      <c r="AC32" s="74">
        <v>1700</v>
      </c>
      <c r="AD32" s="74">
        <v>1300</v>
      </c>
      <c r="AE32" s="258">
        <f t="shared" si="2"/>
        <v>288562.5</v>
      </c>
    </row>
    <row r="33" spans="2:31" x14ac:dyDescent="0.25">
      <c r="B33" s="74"/>
      <c r="E33" s="71"/>
      <c r="F33" s="71"/>
      <c r="Q33" s="74">
        <v>85</v>
      </c>
      <c r="R33" s="74">
        <v>15</v>
      </c>
      <c r="S33" s="74">
        <f t="shared" si="0"/>
        <v>771.875</v>
      </c>
      <c r="U33" s="74">
        <v>170</v>
      </c>
      <c r="V33" s="74">
        <v>30</v>
      </c>
      <c r="W33" s="74">
        <f t="shared" si="3"/>
        <v>1800</v>
      </c>
      <c r="Y33" s="74">
        <v>180</v>
      </c>
      <c r="Z33" s="74">
        <v>320</v>
      </c>
      <c r="AA33" s="74">
        <f t="shared" si="1"/>
        <v>8787.5</v>
      </c>
      <c r="AC33" s="74">
        <v>1800</v>
      </c>
      <c r="AD33" s="74">
        <v>1200</v>
      </c>
      <c r="AE33" s="258">
        <f t="shared" si="2"/>
        <v>282812.5</v>
      </c>
    </row>
    <row r="34" spans="2:31" x14ac:dyDescent="0.25">
      <c r="B34" s="74"/>
      <c r="C34" s="71"/>
      <c r="D34" s="71" t="s">
        <v>2051</v>
      </c>
      <c r="E34" s="71"/>
      <c r="F34" s="71"/>
      <c r="Q34" s="74">
        <v>90</v>
      </c>
      <c r="R34" s="74">
        <v>10</v>
      </c>
      <c r="S34" s="74">
        <f t="shared" si="0"/>
        <v>750</v>
      </c>
      <c r="U34" s="74">
        <v>180</v>
      </c>
      <c r="V34" s="74">
        <v>20</v>
      </c>
      <c r="W34" s="74">
        <f t="shared" si="3"/>
        <v>1662.5</v>
      </c>
      <c r="Y34" s="74">
        <v>190</v>
      </c>
      <c r="Z34" s="74">
        <v>310</v>
      </c>
      <c r="AA34" s="74">
        <f t="shared" si="1"/>
        <v>9000</v>
      </c>
      <c r="AC34" s="74">
        <v>1900</v>
      </c>
      <c r="AD34" s="74">
        <v>1100</v>
      </c>
      <c r="AE34" s="258">
        <f t="shared" si="2"/>
        <v>274562.5</v>
      </c>
    </row>
    <row r="35" spans="2:31" x14ac:dyDescent="0.25">
      <c r="B35" s="74"/>
      <c r="C35" s="71" t="s">
        <v>2049</v>
      </c>
      <c r="D35" s="273" t="s">
        <v>2053</v>
      </c>
      <c r="E35" s="71"/>
      <c r="F35" s="71"/>
      <c r="Q35" s="74">
        <v>95</v>
      </c>
      <c r="R35" s="74">
        <v>5</v>
      </c>
      <c r="S35" s="74">
        <f t="shared" si="0"/>
        <v>721.875</v>
      </c>
      <c r="U35" s="74">
        <v>190</v>
      </c>
      <c r="V35" s="74">
        <v>10</v>
      </c>
      <c r="W35" s="74">
        <f t="shared" si="3"/>
        <v>1500</v>
      </c>
      <c r="Y35" s="74">
        <v>200</v>
      </c>
      <c r="Z35" s="74">
        <v>300</v>
      </c>
      <c r="AA35" s="74">
        <f t="shared" si="1"/>
        <v>9187.5</v>
      </c>
      <c r="AC35" s="74">
        <v>2000</v>
      </c>
      <c r="AD35" s="74">
        <v>1000</v>
      </c>
      <c r="AE35" s="258">
        <f t="shared" si="2"/>
        <v>263812.5</v>
      </c>
    </row>
    <row r="36" spans="2:31" x14ac:dyDescent="0.25">
      <c r="B36" s="74"/>
      <c r="C36" s="71" t="s">
        <v>2050</v>
      </c>
      <c r="D36" s="273" t="s">
        <v>2052</v>
      </c>
      <c r="E36" s="71"/>
      <c r="F36" s="71"/>
      <c r="Q36" s="74">
        <v>100</v>
      </c>
      <c r="R36" s="74">
        <v>0</v>
      </c>
      <c r="S36" s="74">
        <f t="shared" si="0"/>
        <v>687.5</v>
      </c>
      <c r="U36" s="74">
        <v>200</v>
      </c>
      <c r="V36" s="74">
        <v>0</v>
      </c>
      <c r="W36" s="74">
        <f t="shared" si="3"/>
        <v>1312.5</v>
      </c>
      <c r="Y36" s="74">
        <v>210</v>
      </c>
      <c r="Z36" s="74">
        <v>290</v>
      </c>
      <c r="AA36" s="74">
        <f t="shared" si="1"/>
        <v>9350</v>
      </c>
      <c r="AC36" s="74">
        <v>2100</v>
      </c>
      <c r="AD36" s="74">
        <v>900</v>
      </c>
      <c r="AE36" s="258">
        <f t="shared" si="2"/>
        <v>250562.5</v>
      </c>
    </row>
    <row r="37" spans="2:31" x14ac:dyDescent="0.25">
      <c r="B37" s="74"/>
      <c r="C37" s="71" t="s">
        <v>2054</v>
      </c>
      <c r="D37" s="273" t="s">
        <v>2055</v>
      </c>
      <c r="E37" s="71"/>
      <c r="F37" s="71"/>
      <c r="Q37" s="74"/>
      <c r="Y37" s="74">
        <v>220</v>
      </c>
      <c r="Z37" s="74">
        <v>280</v>
      </c>
      <c r="AA37" s="74">
        <f t="shared" si="1"/>
        <v>9487.5</v>
      </c>
      <c r="AC37" s="74">
        <v>2200</v>
      </c>
      <c r="AD37" s="74">
        <v>800</v>
      </c>
      <c r="AE37" s="258">
        <f t="shared" si="2"/>
        <v>234812.5</v>
      </c>
    </row>
    <row r="38" spans="2:31" x14ac:dyDescent="0.25">
      <c r="B38" s="71"/>
      <c r="C38" s="71" t="s">
        <v>2056</v>
      </c>
      <c r="D38" s="273" t="s">
        <v>2057</v>
      </c>
      <c r="E38" s="71"/>
      <c r="F38" s="71"/>
      <c r="Y38" s="74">
        <v>230</v>
      </c>
      <c r="Z38" s="74">
        <v>270</v>
      </c>
      <c r="AA38" s="74">
        <f t="shared" si="1"/>
        <v>9600</v>
      </c>
      <c r="AC38" s="74">
        <v>2300</v>
      </c>
      <c r="AD38" s="74">
        <v>700</v>
      </c>
      <c r="AE38" s="258">
        <f t="shared" si="2"/>
        <v>216562.5</v>
      </c>
    </row>
    <row r="39" spans="2:31" x14ac:dyDescent="0.25">
      <c r="B39" s="71"/>
      <c r="C39" s="71" t="s">
        <v>2058</v>
      </c>
      <c r="D39" s="273" t="s">
        <v>2059</v>
      </c>
      <c r="E39" s="71"/>
      <c r="F39" s="71"/>
      <c r="Y39" s="74">
        <v>240</v>
      </c>
      <c r="Z39" s="74">
        <v>260</v>
      </c>
      <c r="AA39" s="74">
        <f t="shared" si="1"/>
        <v>9687.5</v>
      </c>
      <c r="AC39" s="74">
        <v>2400</v>
      </c>
      <c r="AD39" s="74">
        <v>600</v>
      </c>
      <c r="AE39" s="258">
        <f t="shared" si="2"/>
        <v>195812.5</v>
      </c>
    </row>
    <row r="40" spans="2:31" x14ac:dyDescent="0.25">
      <c r="B40" s="71"/>
      <c r="C40" s="71" t="s">
        <v>2060</v>
      </c>
      <c r="D40" s="273" t="s">
        <v>2061</v>
      </c>
      <c r="E40" s="71"/>
      <c r="F40" s="71"/>
      <c r="Y40" s="74">
        <v>250</v>
      </c>
      <c r="Z40" s="74">
        <v>250</v>
      </c>
      <c r="AA40" s="74">
        <f t="shared" si="1"/>
        <v>9750</v>
      </c>
      <c r="AC40" s="74">
        <v>2500</v>
      </c>
      <c r="AD40" s="74">
        <v>500</v>
      </c>
      <c r="AE40" s="258">
        <f t="shared" si="2"/>
        <v>172562.5</v>
      </c>
    </row>
    <row r="41" spans="2:31" x14ac:dyDescent="0.25">
      <c r="B41" s="71"/>
      <c r="C41" s="71"/>
      <c r="D41" s="71"/>
      <c r="E41" s="71"/>
      <c r="F41" s="71"/>
      <c r="Y41" s="74">
        <v>260</v>
      </c>
      <c r="Z41" s="74">
        <v>240</v>
      </c>
      <c r="AA41" s="74">
        <f t="shared" si="1"/>
        <v>9787.5</v>
      </c>
      <c r="AC41" s="74">
        <v>2600</v>
      </c>
      <c r="AD41" s="74">
        <v>400</v>
      </c>
      <c r="AE41" s="258">
        <f t="shared" si="2"/>
        <v>146812.5</v>
      </c>
    </row>
    <row r="42" spans="2:31" ht="15.75" thickBot="1" x14ac:dyDescent="0.3">
      <c r="B42" s="71" t="s">
        <v>1903</v>
      </c>
      <c r="Y42" s="292">
        <v>270</v>
      </c>
      <c r="Z42" s="292">
        <v>230</v>
      </c>
      <c r="AA42" s="292">
        <f t="shared" si="1"/>
        <v>9800</v>
      </c>
      <c r="AC42" s="74">
        <v>2700</v>
      </c>
      <c r="AD42" s="74">
        <v>300</v>
      </c>
      <c r="AE42" s="258">
        <f t="shared" si="2"/>
        <v>118562.5</v>
      </c>
    </row>
    <row r="43" spans="2:31" ht="15.75" thickBot="1" x14ac:dyDescent="0.3">
      <c r="B43" s="302" t="s">
        <v>457</v>
      </c>
      <c r="C43" s="51" t="s">
        <v>462</v>
      </c>
      <c r="D43" s="52" t="s">
        <v>463</v>
      </c>
      <c r="E43" s="53" t="s">
        <v>464</v>
      </c>
      <c r="Y43" s="74">
        <v>280</v>
      </c>
      <c r="Z43" s="74">
        <v>220</v>
      </c>
      <c r="AA43" s="74">
        <f t="shared" si="1"/>
        <v>9787.5</v>
      </c>
      <c r="AC43" s="74">
        <v>2800</v>
      </c>
      <c r="AD43" s="74">
        <v>200</v>
      </c>
      <c r="AE43" s="258">
        <f t="shared" si="2"/>
        <v>87812.5</v>
      </c>
    </row>
    <row r="44" spans="2:31" x14ac:dyDescent="0.25">
      <c r="B44" s="299" t="s">
        <v>1326</v>
      </c>
      <c r="C44" s="54" t="s">
        <v>459</v>
      </c>
      <c r="D44" s="54" t="s">
        <v>465</v>
      </c>
      <c r="E44" s="384" t="s">
        <v>540</v>
      </c>
      <c r="Y44" s="74">
        <v>290</v>
      </c>
      <c r="Z44" s="74">
        <v>210</v>
      </c>
      <c r="AA44" s="74">
        <f t="shared" si="1"/>
        <v>9750</v>
      </c>
      <c r="AC44" s="74">
        <v>2900</v>
      </c>
      <c r="AD44" s="74">
        <v>100</v>
      </c>
      <c r="AE44" s="258">
        <f t="shared" si="2"/>
        <v>54562.5</v>
      </c>
    </row>
    <row r="45" spans="2:31" x14ac:dyDescent="0.25">
      <c r="B45" s="300" t="s">
        <v>1326</v>
      </c>
      <c r="C45" s="50" t="s">
        <v>458</v>
      </c>
      <c r="D45" s="50" t="s">
        <v>466</v>
      </c>
      <c r="E45" s="385"/>
      <c r="F45" s="71"/>
      <c r="Y45" s="74">
        <v>300</v>
      </c>
      <c r="Z45" s="74">
        <v>200</v>
      </c>
      <c r="AA45" s="74">
        <f t="shared" si="1"/>
        <v>9687.5</v>
      </c>
      <c r="AC45" s="74">
        <v>3000</v>
      </c>
      <c r="AD45" s="74">
        <v>0</v>
      </c>
      <c r="AE45" s="258">
        <f t="shared" si="2"/>
        <v>18812.5</v>
      </c>
    </row>
    <row r="46" spans="2:31" x14ac:dyDescent="0.25">
      <c r="B46" s="300" t="s">
        <v>1325</v>
      </c>
      <c r="C46" s="50" t="s">
        <v>460</v>
      </c>
      <c r="D46" s="50" t="s">
        <v>467</v>
      </c>
      <c r="E46" s="385"/>
      <c r="F46" s="71"/>
      <c r="Y46" s="74">
        <v>310</v>
      </c>
      <c r="Z46" s="74">
        <v>190</v>
      </c>
      <c r="AA46" s="74">
        <f t="shared" si="1"/>
        <v>9600</v>
      </c>
    </row>
    <row r="47" spans="2:31" x14ac:dyDescent="0.25">
      <c r="B47" s="300" t="s">
        <v>1324</v>
      </c>
      <c r="C47" s="50" t="s">
        <v>461</v>
      </c>
      <c r="D47" s="50" t="s">
        <v>468</v>
      </c>
      <c r="E47" s="386"/>
      <c r="F47" s="71"/>
      <c r="Y47" s="74">
        <v>320</v>
      </c>
      <c r="Z47" s="74">
        <v>180</v>
      </c>
      <c r="AA47" s="74">
        <f t="shared" si="1"/>
        <v>9487.5</v>
      </c>
    </row>
    <row r="48" spans="2:31" ht="15.75" thickBot="1" x14ac:dyDescent="0.3">
      <c r="B48" s="301" t="s">
        <v>1330</v>
      </c>
      <c r="C48" s="56" t="s">
        <v>534</v>
      </c>
      <c r="D48" s="56" t="s">
        <v>535</v>
      </c>
      <c r="E48" s="55"/>
      <c r="F48" s="71"/>
      <c r="Y48" s="74">
        <v>330</v>
      </c>
      <c r="Z48" s="74">
        <v>170</v>
      </c>
      <c r="AA48" s="74">
        <f t="shared" si="1"/>
        <v>9350</v>
      </c>
    </row>
    <row r="49" spans="3:27" ht="15" customHeight="1" x14ac:dyDescent="0.25">
      <c r="E49" s="71"/>
      <c r="F49" s="71"/>
      <c r="Y49" s="74">
        <v>340</v>
      </c>
      <c r="Z49" s="74">
        <v>160</v>
      </c>
      <c r="AA49" s="74">
        <f t="shared" si="1"/>
        <v>9187.5</v>
      </c>
    </row>
    <row r="50" spans="3:27" x14ac:dyDescent="0.25">
      <c r="C50" s="58" t="s">
        <v>600</v>
      </c>
      <c r="E50" s="71"/>
      <c r="F50" s="71"/>
      <c r="Y50" s="74">
        <v>350</v>
      </c>
      <c r="Z50" s="74">
        <v>150</v>
      </c>
      <c r="AA50" s="74">
        <f t="shared" si="1"/>
        <v>9000</v>
      </c>
    </row>
    <row r="51" spans="3:27" x14ac:dyDescent="0.25">
      <c r="C51" s="1" t="s">
        <v>597</v>
      </c>
      <c r="E51" s="71"/>
      <c r="F51" s="71"/>
      <c r="Y51" s="74">
        <v>360</v>
      </c>
      <c r="Z51" s="74">
        <v>140</v>
      </c>
      <c r="AA51" s="74">
        <f t="shared" si="1"/>
        <v>8787.5</v>
      </c>
    </row>
    <row r="52" spans="3:27" x14ac:dyDescent="0.25">
      <c r="C52" s="1" t="s">
        <v>598</v>
      </c>
      <c r="E52" s="71"/>
      <c r="F52" s="71"/>
      <c r="Y52" s="74">
        <v>370</v>
      </c>
      <c r="Z52" s="74">
        <v>130</v>
      </c>
      <c r="AA52" s="74">
        <f t="shared" si="1"/>
        <v>8550</v>
      </c>
    </row>
    <row r="53" spans="3:27" ht="15" customHeight="1" x14ac:dyDescent="0.25">
      <c r="C53" s="1" t="s">
        <v>594</v>
      </c>
      <c r="E53" s="71"/>
      <c r="F53" s="71"/>
      <c r="Y53" s="74">
        <v>380</v>
      </c>
      <c r="Z53" s="74">
        <v>120</v>
      </c>
      <c r="AA53" s="74">
        <f t="shared" si="1"/>
        <v>8287.5</v>
      </c>
    </row>
    <row r="54" spans="3:27" x14ac:dyDescent="0.25">
      <c r="C54" s="1" t="s">
        <v>599</v>
      </c>
      <c r="E54" s="71"/>
      <c r="F54" s="71"/>
      <c r="Y54" s="74">
        <v>390</v>
      </c>
      <c r="Z54" s="74">
        <v>110</v>
      </c>
      <c r="AA54" s="74">
        <f t="shared" si="1"/>
        <v>8000</v>
      </c>
    </row>
    <row r="55" spans="3:27" x14ac:dyDescent="0.25">
      <c r="C55" s="59"/>
      <c r="E55" s="71"/>
      <c r="F55" s="71"/>
      <c r="Y55" s="74">
        <v>400</v>
      </c>
      <c r="Z55" s="74">
        <v>100</v>
      </c>
      <c r="AA55" s="74">
        <f t="shared" si="1"/>
        <v>7687.5</v>
      </c>
    </row>
    <row r="56" spans="3:27" x14ac:dyDescent="0.25">
      <c r="C56" s="60" t="s">
        <v>584</v>
      </c>
      <c r="E56" s="71"/>
      <c r="F56" s="71"/>
      <c r="Y56" s="74">
        <v>410</v>
      </c>
      <c r="Z56" s="74">
        <v>90</v>
      </c>
      <c r="AA56" s="74">
        <f t="shared" si="1"/>
        <v>7350</v>
      </c>
    </row>
    <row r="57" spans="3:27" x14ac:dyDescent="0.25">
      <c r="C57" s="57" t="s">
        <v>586</v>
      </c>
      <c r="E57" s="71"/>
      <c r="F57" s="71"/>
      <c r="Y57" s="74">
        <v>420</v>
      </c>
      <c r="Z57" s="74">
        <v>80</v>
      </c>
      <c r="AA57" s="74">
        <f t="shared" si="1"/>
        <v>6987.5</v>
      </c>
    </row>
    <row r="58" spans="3:27" ht="15" customHeight="1" x14ac:dyDescent="0.25">
      <c r="C58" s="57" t="s">
        <v>588</v>
      </c>
      <c r="E58" s="71"/>
      <c r="F58" s="71"/>
      <c r="Y58" s="74">
        <v>430</v>
      </c>
      <c r="Z58" s="74">
        <v>70</v>
      </c>
      <c r="AA58" s="74">
        <f t="shared" si="1"/>
        <v>6600</v>
      </c>
    </row>
    <row r="59" spans="3:27" x14ac:dyDescent="0.25">
      <c r="C59" s="57" t="s">
        <v>587</v>
      </c>
      <c r="E59" s="71"/>
      <c r="F59" s="71"/>
      <c r="Y59" s="74">
        <v>440</v>
      </c>
      <c r="Z59" s="74">
        <v>60</v>
      </c>
      <c r="AA59" s="74">
        <f t="shared" si="1"/>
        <v>6187.5</v>
      </c>
    </row>
    <row r="60" spans="3:27" x14ac:dyDescent="0.25">
      <c r="C60" s="57"/>
      <c r="E60" s="71"/>
      <c r="F60" s="71"/>
      <c r="Y60" s="74">
        <v>450</v>
      </c>
      <c r="Z60" s="74">
        <v>50</v>
      </c>
      <c r="AA60" s="74">
        <f t="shared" si="1"/>
        <v>5750</v>
      </c>
    </row>
    <row r="61" spans="3:27" x14ac:dyDescent="0.25">
      <c r="C61" s="60" t="s">
        <v>577</v>
      </c>
      <c r="E61" s="71"/>
      <c r="F61" s="71"/>
      <c r="Y61" s="74">
        <v>460</v>
      </c>
      <c r="Z61" s="74">
        <v>40</v>
      </c>
      <c r="AA61" s="74">
        <f t="shared" si="1"/>
        <v>5287.5</v>
      </c>
    </row>
    <row r="62" spans="3:27" ht="15" customHeight="1" x14ac:dyDescent="0.25">
      <c r="C62" s="57" t="s">
        <v>591</v>
      </c>
      <c r="E62" s="71"/>
      <c r="F62" s="71"/>
      <c r="Y62" s="74">
        <v>470</v>
      </c>
      <c r="Z62" s="74">
        <v>30</v>
      </c>
      <c r="AA62" s="74">
        <f t="shared" si="1"/>
        <v>4800</v>
      </c>
    </row>
    <row r="63" spans="3:27" x14ac:dyDescent="0.25">
      <c r="C63" s="57" t="s">
        <v>595</v>
      </c>
      <c r="E63" s="71"/>
      <c r="F63" s="71"/>
      <c r="Y63" s="74">
        <v>480</v>
      </c>
      <c r="Z63" s="74">
        <v>20</v>
      </c>
      <c r="AA63" s="74">
        <f t="shared" si="1"/>
        <v>4287.5</v>
      </c>
    </row>
    <row r="64" spans="3:27" x14ac:dyDescent="0.25">
      <c r="C64" s="57" t="s">
        <v>589</v>
      </c>
      <c r="E64" s="71"/>
      <c r="F64" s="71"/>
      <c r="Y64" s="74">
        <v>490</v>
      </c>
      <c r="Z64" s="74">
        <v>10</v>
      </c>
      <c r="AA64" s="74">
        <f t="shared" si="1"/>
        <v>3750</v>
      </c>
    </row>
    <row r="65" spans="2:27" x14ac:dyDescent="0.25">
      <c r="C65" s="57" t="s">
        <v>596</v>
      </c>
      <c r="E65" s="71"/>
      <c r="F65" s="71"/>
      <c r="Y65" s="74">
        <v>500</v>
      </c>
      <c r="Z65" s="74">
        <v>0</v>
      </c>
      <c r="AA65" s="74">
        <f t="shared" si="1"/>
        <v>3187.5</v>
      </c>
    </row>
    <row r="66" spans="2:27" x14ac:dyDescent="0.25">
      <c r="C66" s="57"/>
      <c r="E66" s="71"/>
      <c r="F66" s="71"/>
    </row>
    <row r="67" spans="2:27" x14ac:dyDescent="0.25">
      <c r="C67" s="58" t="s">
        <v>552</v>
      </c>
      <c r="E67" s="71"/>
      <c r="F67" s="71"/>
    </row>
    <row r="68" spans="2:27" x14ac:dyDescent="0.25">
      <c r="C68" s="1" t="s">
        <v>568</v>
      </c>
      <c r="E68" s="71"/>
      <c r="F68" s="71"/>
    </row>
    <row r="69" spans="2:27" x14ac:dyDescent="0.25">
      <c r="C69" s="1" t="s">
        <v>569</v>
      </c>
      <c r="E69" s="71"/>
      <c r="F69" s="71"/>
    </row>
    <row r="70" spans="2:27" x14ac:dyDescent="0.25">
      <c r="C70" s="1" t="s">
        <v>563</v>
      </c>
      <c r="E70" s="71"/>
      <c r="F70" s="71"/>
    </row>
    <row r="71" spans="2:27" x14ac:dyDescent="0.25">
      <c r="C71" s="1" t="s">
        <v>570</v>
      </c>
      <c r="E71" s="71"/>
      <c r="F71" s="71"/>
    </row>
    <row r="72" spans="2:27" ht="15" customHeight="1" x14ac:dyDescent="0.25">
      <c r="C72" s="1" t="s">
        <v>571</v>
      </c>
      <c r="E72" s="71"/>
      <c r="F72" s="71"/>
    </row>
    <row r="73" spans="2:27" ht="15" customHeight="1" x14ac:dyDescent="0.25">
      <c r="B73" s="71"/>
      <c r="C73" s="1" t="s">
        <v>572</v>
      </c>
      <c r="E73" s="71"/>
      <c r="F73" s="71"/>
    </row>
    <row r="75" spans="2:27" x14ac:dyDescent="0.25">
      <c r="C75" s="60" t="s">
        <v>577</v>
      </c>
    </row>
    <row r="76" spans="2:27" ht="15" customHeight="1" x14ac:dyDescent="0.25">
      <c r="C76" s="57" t="s">
        <v>590</v>
      </c>
    </row>
    <row r="77" spans="2:27" x14ac:dyDescent="0.25">
      <c r="C77" s="57" t="s">
        <v>592</v>
      </c>
    </row>
    <row r="78" spans="2:27" ht="15" customHeight="1" x14ac:dyDescent="0.25">
      <c r="C78" s="57" t="s">
        <v>589</v>
      </c>
    </row>
    <row r="79" spans="2:27" ht="15" customHeight="1" x14ac:dyDescent="0.25">
      <c r="C79" s="57" t="s">
        <v>593</v>
      </c>
    </row>
    <row r="80" spans="2:27" x14ac:dyDescent="0.25">
      <c r="C80" s="57"/>
    </row>
    <row r="81" spans="2:6" x14ac:dyDescent="0.25">
      <c r="C81" s="60" t="s">
        <v>578</v>
      </c>
      <c r="D81" s="71"/>
      <c r="E81" s="71"/>
      <c r="F81" s="250"/>
    </row>
    <row r="82" spans="2:6" ht="15" customHeight="1" x14ac:dyDescent="0.25">
      <c r="C82" s="57" t="s">
        <v>579</v>
      </c>
      <c r="D82" s="71"/>
      <c r="E82" s="71"/>
      <c r="F82" s="250"/>
    </row>
    <row r="83" spans="2:6" x14ac:dyDescent="0.25">
      <c r="C83" s="57" t="s">
        <v>583</v>
      </c>
    </row>
    <row r="84" spans="2:6" x14ac:dyDescent="0.25">
      <c r="C84" s="57" t="s">
        <v>580</v>
      </c>
    </row>
    <row r="85" spans="2:6" x14ac:dyDescent="0.25">
      <c r="C85" s="57" t="s">
        <v>581</v>
      </c>
    </row>
    <row r="86" spans="2:6" x14ac:dyDescent="0.25">
      <c r="C86" s="1" t="s">
        <v>571</v>
      </c>
    </row>
    <row r="87" spans="2:6" x14ac:dyDescent="0.25">
      <c r="C87" s="57" t="s">
        <v>582</v>
      </c>
    </row>
    <row r="88" spans="2:6" x14ac:dyDescent="0.25">
      <c r="B88" s="71"/>
    </row>
    <row r="89" spans="2:6" x14ac:dyDescent="0.25">
      <c r="B89" s="71"/>
      <c r="C89" s="58" t="s">
        <v>553</v>
      </c>
      <c r="D89" s="57"/>
    </row>
    <row r="90" spans="2:6" ht="15" customHeight="1" x14ac:dyDescent="0.25">
      <c r="C90" s="1" t="s">
        <v>559</v>
      </c>
      <c r="D90" s="57"/>
    </row>
    <row r="91" spans="2:6" x14ac:dyDescent="0.25">
      <c r="C91" s="1" t="s">
        <v>561</v>
      </c>
      <c r="D91" s="57"/>
    </row>
    <row r="92" spans="2:6" x14ac:dyDescent="0.25">
      <c r="C92" s="1" t="s">
        <v>554</v>
      </c>
      <c r="D92" s="57"/>
    </row>
    <row r="93" spans="2:6" x14ac:dyDescent="0.25">
      <c r="C93" s="1" t="s">
        <v>560</v>
      </c>
      <c r="D93" s="57"/>
    </row>
    <row r="95" spans="2:6" x14ac:dyDescent="0.25">
      <c r="C95" s="58" t="s">
        <v>555</v>
      </c>
      <c r="D95" s="57"/>
    </row>
    <row r="96" spans="2:6" x14ac:dyDescent="0.25">
      <c r="C96" s="1" t="s">
        <v>556</v>
      </c>
      <c r="D96" s="57"/>
    </row>
    <row r="97" spans="3:4" x14ac:dyDescent="0.25">
      <c r="C97" s="1" t="s">
        <v>557</v>
      </c>
      <c r="D97" s="57"/>
    </row>
    <row r="98" spans="3:4" x14ac:dyDescent="0.25">
      <c r="C98" s="1" t="s">
        <v>558</v>
      </c>
      <c r="D98" s="57"/>
    </row>
    <row r="99" spans="3:4" x14ac:dyDescent="0.25">
      <c r="C99" s="1" t="s">
        <v>562</v>
      </c>
      <c r="D99" s="57"/>
    </row>
    <row r="100" spans="3:4" x14ac:dyDescent="0.25">
      <c r="D100" s="57"/>
    </row>
    <row r="109" spans="3:4" x14ac:dyDescent="0.25">
      <c r="D109" s="57"/>
    </row>
    <row r="110" spans="3:4" x14ac:dyDescent="0.25">
      <c r="D110" s="57"/>
    </row>
    <row r="111" spans="3:4" x14ac:dyDescent="0.25">
      <c r="D111" s="57"/>
    </row>
    <row r="112" spans="3:4" x14ac:dyDescent="0.25">
      <c r="D112" s="57"/>
    </row>
    <row r="113" spans="4:4" x14ac:dyDescent="0.25">
      <c r="D113" s="57"/>
    </row>
    <row r="114" spans="4:4" x14ac:dyDescent="0.25">
      <c r="D114" s="57"/>
    </row>
    <row r="115" spans="4:4" x14ac:dyDescent="0.25">
      <c r="D115" s="57"/>
    </row>
    <row r="116" spans="4:4" x14ac:dyDescent="0.25">
      <c r="D116" s="57"/>
    </row>
    <row r="117" spans="4:4" x14ac:dyDescent="0.25">
      <c r="D117" s="57"/>
    </row>
    <row r="118" spans="4:4" x14ac:dyDescent="0.25">
      <c r="D118" s="57"/>
    </row>
    <row r="119" spans="4:4" x14ac:dyDescent="0.25">
      <c r="D119" s="57"/>
    </row>
    <row r="120" spans="4:4" x14ac:dyDescent="0.25">
      <c r="D120" s="57"/>
    </row>
    <row r="121" spans="4:4" x14ac:dyDescent="0.25">
      <c r="D121" s="57"/>
    </row>
    <row r="134" spans="3:3" x14ac:dyDescent="0.25">
      <c r="C134" s="1"/>
    </row>
  </sheetData>
  <mergeCells count="5">
    <mergeCell ref="E44:E47"/>
    <mergeCell ref="Q14:S14"/>
    <mergeCell ref="AC14:AE14"/>
    <mergeCell ref="Y14:AA14"/>
    <mergeCell ref="U14:W14"/>
  </mergeCells>
  <conditionalFormatting sqref="AA16:AA65">
    <cfRule type="colorScale" priority="4">
      <colorScale>
        <cfvo type="min"/>
        <cfvo type="percentile" val="50"/>
        <cfvo type="max"/>
        <color rgb="FFF8696B"/>
        <color rgb="FFFFEB84"/>
        <color rgb="FF63BE7B"/>
      </colorScale>
    </cfRule>
  </conditionalFormatting>
  <conditionalFormatting sqref="W16:W36">
    <cfRule type="colorScale" priority="3">
      <colorScale>
        <cfvo type="min"/>
        <cfvo type="percentile" val="50"/>
        <cfvo type="max"/>
        <color rgb="FFF8696B"/>
        <color rgb="FFFFEB84"/>
        <color rgb="FF63BE7B"/>
      </colorScale>
    </cfRule>
  </conditionalFormatting>
  <conditionalFormatting sqref="S16:S36">
    <cfRule type="colorScale" priority="2">
      <colorScale>
        <cfvo type="min"/>
        <cfvo type="percentile" val="50"/>
        <cfvo type="max"/>
        <color rgb="FFF8696B"/>
        <color rgb="FFFFEB84"/>
        <color rgb="FF63BE7B"/>
      </colorScale>
    </cfRule>
  </conditionalFormatting>
  <conditionalFormatting sqref="AE16:AE45">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N66"/>
  <sheetViews>
    <sheetView zoomScaleNormal="100" workbookViewId="0">
      <pane ySplit="3" topLeftCell="A43" activePane="bottomLeft" state="frozen"/>
      <selection pane="bottomLeft" activeCell="C66" sqref="C66"/>
    </sheetView>
  </sheetViews>
  <sheetFormatPr defaultRowHeight="15" x14ac:dyDescent="0.25"/>
  <cols>
    <col min="1" max="1" width="2.85546875" customWidth="1"/>
    <col min="2" max="2" width="9" bestFit="1" customWidth="1"/>
    <col min="3" max="3" width="12.28515625" bestFit="1" customWidth="1"/>
    <col min="4" max="6" width="3.28515625" bestFit="1" customWidth="1"/>
    <col min="7" max="8" width="3.28515625" customWidth="1"/>
    <col min="9" max="9" width="3.28515625" bestFit="1" customWidth="1"/>
    <col min="10" max="10" width="4" bestFit="1" customWidth="1"/>
    <col min="11" max="11" width="3.28515625" bestFit="1" customWidth="1"/>
    <col min="12" max="12" width="5.7109375" bestFit="1" customWidth="1"/>
    <col min="13" max="13" width="3.28515625" bestFit="1" customWidth="1"/>
    <col min="14" max="14" width="4.42578125" bestFit="1" customWidth="1"/>
    <col min="15" max="16" width="3.28515625" bestFit="1" customWidth="1"/>
    <col min="17" max="18" width="3.28515625" customWidth="1"/>
    <col min="19" max="19" width="4.28515625" bestFit="1" customWidth="1"/>
    <col min="20" max="20" width="5.7109375" bestFit="1" customWidth="1"/>
    <col min="21" max="24" width="3.28515625" customWidth="1"/>
    <col min="25" max="25" width="4.42578125" bestFit="1" customWidth="1"/>
    <col min="26" max="26" width="3.28515625" customWidth="1"/>
    <col min="27" max="27" width="6.28515625" bestFit="1" customWidth="1"/>
    <col min="28" max="29" width="3.28515625" customWidth="1"/>
    <col min="30" max="31" width="3.28515625" bestFit="1" customWidth="1"/>
    <col min="32" max="36" width="3.28515625" customWidth="1"/>
    <col min="37" max="38" width="3.28515625" bestFit="1" customWidth="1"/>
    <col min="39" max="39" width="8.42578125" bestFit="1" customWidth="1"/>
    <col min="40" max="40" width="3.28515625" bestFit="1" customWidth="1"/>
    <col min="41" max="41" width="5.7109375" bestFit="1" customWidth="1"/>
    <col min="42" max="42" width="3.28515625" bestFit="1" customWidth="1"/>
    <col min="43" max="43" width="4.42578125" bestFit="1" customWidth="1"/>
    <col min="44" max="45" width="3.28515625" bestFit="1" customWidth="1"/>
    <col min="46" max="47" width="3.28515625" customWidth="1"/>
    <col min="48" max="48" width="4.28515625" bestFit="1" customWidth="1"/>
    <col min="49" max="49" width="7" bestFit="1" customWidth="1"/>
    <col min="50" max="53" width="3.28515625" customWidth="1"/>
    <col min="54" max="54" width="4.42578125" bestFit="1" customWidth="1"/>
    <col min="55" max="55" width="3.28515625" customWidth="1"/>
    <col min="56" max="56" width="8.28515625" bestFit="1" customWidth="1"/>
    <col min="57" max="57" width="3.28515625" customWidth="1"/>
    <col min="58" max="58" width="7" customWidth="1"/>
    <col min="59" max="59" width="4.28515625" bestFit="1" customWidth="1"/>
    <col min="60" max="60" width="7.140625" bestFit="1" customWidth="1"/>
    <col min="61" max="61" width="28.42578125" bestFit="1" customWidth="1"/>
    <col min="62" max="62" width="7.85546875" customWidth="1"/>
    <col min="63" max="63" width="27" bestFit="1" customWidth="1"/>
    <col min="64" max="64" width="17.28515625" bestFit="1" customWidth="1"/>
    <col min="65" max="65" width="25.7109375" bestFit="1" customWidth="1"/>
    <col min="66" max="66" width="2.5703125" bestFit="1" customWidth="1"/>
  </cols>
  <sheetData>
    <row r="2" spans="2:66" x14ac:dyDescent="0.25">
      <c r="I2" s="387" t="s">
        <v>1389</v>
      </c>
      <c r="J2" s="387"/>
      <c r="K2" s="387"/>
      <c r="L2" s="387"/>
      <c r="M2" s="387" t="s">
        <v>1390</v>
      </c>
      <c r="N2" s="387"/>
      <c r="O2" s="387"/>
      <c r="P2" s="387"/>
      <c r="Q2" s="387"/>
      <c r="R2" s="387" t="s">
        <v>1391</v>
      </c>
      <c r="S2" s="387"/>
      <c r="T2" s="387"/>
      <c r="U2" s="387"/>
      <c r="V2" s="146"/>
      <c r="W2" s="146"/>
      <c r="X2" s="146"/>
      <c r="Y2" s="146"/>
      <c r="Z2" s="146"/>
      <c r="AA2" s="146"/>
      <c r="AB2" s="146"/>
      <c r="AC2" s="146"/>
    </row>
    <row r="3" spans="2:66" ht="124.5" x14ac:dyDescent="0.25">
      <c r="B3" s="70" t="s">
        <v>605</v>
      </c>
      <c r="C3" s="70" t="s">
        <v>824</v>
      </c>
      <c r="D3" s="128" t="s">
        <v>1321</v>
      </c>
      <c r="E3" s="128" t="s">
        <v>1389</v>
      </c>
      <c r="F3" s="128" t="s">
        <v>1390</v>
      </c>
      <c r="G3" s="128" t="s">
        <v>1391</v>
      </c>
      <c r="H3" s="128" t="s">
        <v>1392</v>
      </c>
      <c r="I3" s="128" t="s">
        <v>15</v>
      </c>
      <c r="J3" s="128" t="s">
        <v>1394</v>
      </c>
      <c r="K3" s="128" t="s">
        <v>533</v>
      </c>
      <c r="L3" s="149" t="s">
        <v>1958</v>
      </c>
      <c r="M3" s="128" t="s">
        <v>1929</v>
      </c>
      <c r="N3" s="149" t="s">
        <v>1916</v>
      </c>
      <c r="O3" s="128" t="s">
        <v>19</v>
      </c>
      <c r="P3" s="128" t="s">
        <v>20</v>
      </c>
      <c r="Q3" s="128" t="s">
        <v>1931</v>
      </c>
      <c r="R3" s="128" t="s">
        <v>1907</v>
      </c>
      <c r="S3" s="128" t="s">
        <v>1932</v>
      </c>
      <c r="T3" s="149" t="s">
        <v>1959</v>
      </c>
      <c r="U3" s="128" t="s">
        <v>1908</v>
      </c>
      <c r="V3" s="128" t="s">
        <v>441</v>
      </c>
      <c r="W3" s="128" t="s">
        <v>428</v>
      </c>
      <c r="X3" s="128" t="s">
        <v>1925</v>
      </c>
      <c r="Y3" s="128" t="s">
        <v>1953</v>
      </c>
      <c r="Z3" s="128" t="s">
        <v>1941</v>
      </c>
      <c r="AA3" s="128" t="s">
        <v>1957</v>
      </c>
      <c r="AB3" s="128" t="s">
        <v>1439</v>
      </c>
      <c r="AC3" s="128" t="s">
        <v>1918</v>
      </c>
      <c r="AD3" s="128" t="s">
        <v>537</v>
      </c>
      <c r="AE3" s="128" t="s">
        <v>758</v>
      </c>
      <c r="AF3" s="128" t="s">
        <v>544</v>
      </c>
      <c r="AG3" s="128" t="s">
        <v>538</v>
      </c>
      <c r="AH3" s="128" t="s">
        <v>573</v>
      </c>
      <c r="AI3" s="128" t="s">
        <v>543</v>
      </c>
      <c r="AJ3" s="128" t="s">
        <v>729</v>
      </c>
      <c r="AK3" s="128" t="s">
        <v>1401</v>
      </c>
      <c r="AL3" s="128" t="s">
        <v>1395</v>
      </c>
      <c r="AM3" s="128" t="s">
        <v>1396</v>
      </c>
      <c r="AN3" s="128" t="s">
        <v>1398</v>
      </c>
      <c r="AO3" s="149" t="s">
        <v>1909</v>
      </c>
      <c r="AP3" s="128" t="s">
        <v>1942</v>
      </c>
      <c r="AQ3" s="128" t="s">
        <v>1917</v>
      </c>
      <c r="AR3" s="128" t="s">
        <v>1399</v>
      </c>
      <c r="AS3" s="128" t="s">
        <v>1400</v>
      </c>
      <c r="AT3" s="128" t="s">
        <v>1943</v>
      </c>
      <c r="AU3" s="128" t="s">
        <v>1944</v>
      </c>
      <c r="AV3" s="128" t="s">
        <v>1945</v>
      </c>
      <c r="AW3" s="149" t="s">
        <v>1910</v>
      </c>
      <c r="AX3" s="128" t="s">
        <v>1946</v>
      </c>
      <c r="AY3" s="128" t="s">
        <v>1947</v>
      </c>
      <c r="AZ3" s="128" t="s">
        <v>1955</v>
      </c>
      <c r="BA3" s="128" t="s">
        <v>1956</v>
      </c>
      <c r="BB3" s="128" t="s">
        <v>1954</v>
      </c>
      <c r="BC3" s="128" t="s">
        <v>1948</v>
      </c>
      <c r="BD3" s="128" t="s">
        <v>1949</v>
      </c>
      <c r="BE3" s="128" t="s">
        <v>1950</v>
      </c>
      <c r="BF3" s="128" t="s">
        <v>1951</v>
      </c>
    </row>
    <row r="4" spans="2:66" x14ac:dyDescent="0.25">
      <c r="B4" s="70" t="s">
        <v>4</v>
      </c>
      <c r="C4" s="70" t="s">
        <v>606</v>
      </c>
      <c r="D4" s="74">
        <v>1</v>
      </c>
      <c r="E4" s="74">
        <v>5</v>
      </c>
      <c r="F4" s="74">
        <v>4</v>
      </c>
      <c r="G4" s="74"/>
      <c r="H4" s="74"/>
      <c r="I4" s="74">
        <v>9</v>
      </c>
      <c r="J4" s="74">
        <v>175</v>
      </c>
      <c r="K4" s="74">
        <v>25</v>
      </c>
      <c r="L4" s="129"/>
      <c r="M4" s="74">
        <v>10</v>
      </c>
      <c r="N4" s="129"/>
      <c r="O4" s="74">
        <v>2</v>
      </c>
      <c r="P4" s="74">
        <v>4</v>
      </c>
      <c r="Q4" s="74"/>
      <c r="R4" s="74"/>
      <c r="S4" s="74"/>
      <c r="T4" s="129"/>
      <c r="U4" s="74"/>
      <c r="V4" s="74"/>
      <c r="W4" s="74"/>
      <c r="X4" s="74"/>
      <c r="Y4" s="74"/>
      <c r="Z4" s="74"/>
      <c r="AA4" s="74"/>
      <c r="AB4" s="74"/>
      <c r="AC4" s="74"/>
      <c r="AD4" s="129">
        <v>0</v>
      </c>
      <c r="AE4" s="129">
        <v>0</v>
      </c>
      <c r="AF4" s="129"/>
      <c r="AG4" s="129"/>
      <c r="AH4" s="129"/>
      <c r="AI4" s="129"/>
      <c r="AJ4" s="129"/>
      <c r="AK4" s="74"/>
      <c r="AL4" s="252">
        <f t="shared" ref="AL4:AL41" si="0">I4-E4-AD4*3</f>
        <v>4</v>
      </c>
      <c r="AM4" s="74">
        <f t="shared" ref="AM4:AM41" si="1">J4-E4*3-AF4*10-(D4-1)*AK4</f>
        <v>160</v>
      </c>
      <c r="AN4" s="74">
        <f t="shared" ref="AN4:AN41" si="2">K4-E4</f>
        <v>20</v>
      </c>
      <c r="AO4" s="251">
        <f t="shared" ref="AO4:AO36" si="3">20/(ROUNDUP(E4/3,0)*(1+AG4*0.2))</f>
        <v>10</v>
      </c>
      <c r="AP4" s="74">
        <f t="shared" ref="AP4:AP41" si="4">M4-ROUNDUP(F4/2,0)-AE4</f>
        <v>8</v>
      </c>
      <c r="AQ4" s="251">
        <f t="shared" ref="AQ4:AQ36" si="5">1-(F4-5)/50</f>
        <v>1.02</v>
      </c>
      <c r="AR4" s="74">
        <f t="shared" ref="AR4:AR39" si="6">O4-ROUNDDOWN(F4/2,0)-AI4*2</f>
        <v>0</v>
      </c>
      <c r="AS4" s="74">
        <f t="shared" ref="AS4:AS41" si="7">P4-F4</f>
        <v>0</v>
      </c>
      <c r="AT4" s="74">
        <f t="shared" ref="AT4:AT36" si="8">0-F4</f>
        <v>-4</v>
      </c>
      <c r="AU4" s="74"/>
      <c r="AV4" s="139"/>
      <c r="AW4" s="74"/>
      <c r="AX4" s="74"/>
      <c r="AY4" s="74"/>
      <c r="AZ4" s="74"/>
      <c r="BA4" s="74"/>
      <c r="BB4" s="74"/>
      <c r="BC4" s="74"/>
      <c r="BD4" s="74"/>
      <c r="BE4" s="74"/>
      <c r="BF4" s="74"/>
      <c r="BH4" s="74"/>
      <c r="BI4" s="70" t="s">
        <v>1920</v>
      </c>
      <c r="BJ4" s="70"/>
      <c r="BK4" s="70" t="s">
        <v>1919</v>
      </c>
      <c r="BL4" s="70"/>
      <c r="BM4" s="70"/>
      <c r="BN4" s="70"/>
    </row>
    <row r="5" spans="2:66" x14ac:dyDescent="0.25">
      <c r="B5" s="70" t="s">
        <v>4</v>
      </c>
      <c r="C5" s="70" t="s">
        <v>607</v>
      </c>
      <c r="D5" s="74">
        <v>1</v>
      </c>
      <c r="E5" s="74">
        <v>3</v>
      </c>
      <c r="F5" s="74">
        <v>5</v>
      </c>
      <c r="G5" s="74"/>
      <c r="H5" s="74"/>
      <c r="I5" s="74">
        <v>7</v>
      </c>
      <c r="J5" s="74">
        <v>159</v>
      </c>
      <c r="K5" s="74">
        <v>23</v>
      </c>
      <c r="L5" s="129"/>
      <c r="M5" s="74">
        <v>11</v>
      </c>
      <c r="N5" s="129"/>
      <c r="O5" s="74">
        <v>2</v>
      </c>
      <c r="P5" s="74">
        <v>5</v>
      </c>
      <c r="Q5" s="74"/>
      <c r="R5" s="74"/>
      <c r="S5" s="74"/>
      <c r="T5" s="129"/>
      <c r="U5" s="74"/>
      <c r="V5" s="74"/>
      <c r="W5" s="74"/>
      <c r="X5" s="74"/>
      <c r="Y5" s="74"/>
      <c r="Z5" s="74"/>
      <c r="AA5" s="74"/>
      <c r="AB5" s="74"/>
      <c r="AC5" s="74"/>
      <c r="AD5" s="129">
        <v>0</v>
      </c>
      <c r="AE5" s="129">
        <v>0</v>
      </c>
      <c r="AF5" s="129"/>
      <c r="AG5" s="129"/>
      <c r="AH5" s="129"/>
      <c r="AI5" s="129"/>
      <c r="AJ5" s="129"/>
      <c r="AK5" s="74"/>
      <c r="AL5" s="252">
        <f t="shared" si="0"/>
        <v>4</v>
      </c>
      <c r="AM5" s="74">
        <f t="shared" si="1"/>
        <v>150</v>
      </c>
      <c r="AN5" s="74">
        <f t="shared" si="2"/>
        <v>20</v>
      </c>
      <c r="AO5" s="251">
        <f t="shared" si="3"/>
        <v>20</v>
      </c>
      <c r="AP5" s="74">
        <f t="shared" si="4"/>
        <v>8</v>
      </c>
      <c r="AQ5" s="251">
        <f t="shared" si="5"/>
        <v>1</v>
      </c>
      <c r="AR5" s="74">
        <f t="shared" si="6"/>
        <v>0</v>
      </c>
      <c r="AS5" s="74">
        <f t="shared" si="7"/>
        <v>0</v>
      </c>
      <c r="AT5" s="74">
        <f t="shared" si="8"/>
        <v>-5</v>
      </c>
      <c r="AU5" s="74"/>
      <c r="AV5" s="139"/>
      <c r="AW5" s="74"/>
      <c r="AX5" s="74"/>
      <c r="AY5" s="74"/>
      <c r="AZ5" s="74"/>
      <c r="BA5" s="74"/>
      <c r="BB5" s="74"/>
      <c r="BC5" s="74"/>
      <c r="BD5" s="74"/>
      <c r="BE5" s="74"/>
      <c r="BF5" s="74"/>
      <c r="BH5" s="74"/>
      <c r="BI5" s="70" t="s">
        <v>15</v>
      </c>
      <c r="BJ5" s="70">
        <v>11</v>
      </c>
      <c r="BK5" s="70" t="s">
        <v>15</v>
      </c>
      <c r="BL5" s="70">
        <v>7</v>
      </c>
      <c r="BM5" s="70" t="s">
        <v>533</v>
      </c>
      <c r="BN5" s="70">
        <v>7</v>
      </c>
    </row>
    <row r="6" spans="2:66" x14ac:dyDescent="0.25">
      <c r="B6" s="70" t="s">
        <v>4</v>
      </c>
      <c r="C6" s="70" t="s">
        <v>283</v>
      </c>
      <c r="D6" s="74">
        <v>1</v>
      </c>
      <c r="E6" s="74">
        <v>6</v>
      </c>
      <c r="F6" s="74">
        <v>7</v>
      </c>
      <c r="G6" s="74"/>
      <c r="H6" s="74"/>
      <c r="I6" s="74">
        <v>10</v>
      </c>
      <c r="J6" s="74">
        <v>218</v>
      </c>
      <c r="K6" s="74">
        <v>26</v>
      </c>
      <c r="L6" s="129"/>
      <c r="M6" s="74">
        <v>12</v>
      </c>
      <c r="N6" s="129"/>
      <c r="O6" s="74">
        <v>8</v>
      </c>
      <c r="P6" s="74">
        <v>7</v>
      </c>
      <c r="Q6" s="74"/>
      <c r="R6" s="74"/>
      <c r="S6" s="74"/>
      <c r="T6" s="129"/>
      <c r="U6" s="74"/>
      <c r="V6" s="74"/>
      <c r="W6" s="74"/>
      <c r="X6" s="74"/>
      <c r="Y6" s="74"/>
      <c r="Z6" s="74"/>
      <c r="AA6" s="74"/>
      <c r="AB6" s="74"/>
      <c r="AC6" s="74"/>
      <c r="AD6" s="129">
        <v>0</v>
      </c>
      <c r="AE6" s="129">
        <v>0</v>
      </c>
      <c r="AF6" s="129"/>
      <c r="AG6" s="129"/>
      <c r="AH6" s="129"/>
      <c r="AI6" s="129"/>
      <c r="AJ6" s="129"/>
      <c r="AK6" s="74">
        <v>3</v>
      </c>
      <c r="AL6" s="252">
        <f t="shared" si="0"/>
        <v>4</v>
      </c>
      <c r="AM6" s="74">
        <f t="shared" si="1"/>
        <v>200</v>
      </c>
      <c r="AN6" s="74">
        <f t="shared" si="2"/>
        <v>20</v>
      </c>
      <c r="AO6" s="251">
        <f t="shared" si="3"/>
        <v>10</v>
      </c>
      <c r="AP6" s="74">
        <f t="shared" si="4"/>
        <v>8</v>
      </c>
      <c r="AQ6" s="251">
        <f t="shared" si="5"/>
        <v>0.96</v>
      </c>
      <c r="AR6" s="74">
        <f t="shared" si="6"/>
        <v>5</v>
      </c>
      <c r="AS6" s="74">
        <f t="shared" si="7"/>
        <v>0</v>
      </c>
      <c r="AT6" s="74">
        <f t="shared" si="8"/>
        <v>-7</v>
      </c>
      <c r="AU6" s="74"/>
      <c r="AV6" s="139"/>
      <c r="AW6" s="74"/>
      <c r="AX6" s="74"/>
      <c r="AY6" s="74"/>
      <c r="AZ6" s="74"/>
      <c r="BA6" s="74"/>
      <c r="BB6" s="74"/>
      <c r="BC6" s="74"/>
      <c r="BD6" s="74"/>
      <c r="BE6" s="74"/>
      <c r="BF6" s="74"/>
      <c r="BH6" s="74"/>
      <c r="BI6" s="70" t="s">
        <v>1394</v>
      </c>
      <c r="BJ6" s="70">
        <v>251</v>
      </c>
      <c r="BK6" s="70" t="s">
        <v>16</v>
      </c>
      <c r="BL6" s="70">
        <v>21</v>
      </c>
      <c r="BM6" s="70" t="s">
        <v>1930</v>
      </c>
      <c r="BN6" s="70">
        <v>3</v>
      </c>
    </row>
    <row r="7" spans="2:66" x14ac:dyDescent="0.25">
      <c r="B7" s="70" t="s">
        <v>4</v>
      </c>
      <c r="C7" s="70" t="s">
        <v>608</v>
      </c>
      <c r="D7" s="74">
        <v>1</v>
      </c>
      <c r="E7" s="74">
        <v>3</v>
      </c>
      <c r="F7" s="74">
        <v>7</v>
      </c>
      <c r="G7" s="74"/>
      <c r="H7" s="74"/>
      <c r="I7" s="74">
        <v>7</v>
      </c>
      <c r="J7" s="74">
        <v>209</v>
      </c>
      <c r="K7" s="74">
        <v>23</v>
      </c>
      <c r="L7" s="129"/>
      <c r="M7" s="74">
        <v>12</v>
      </c>
      <c r="N7" s="129"/>
      <c r="O7" s="74">
        <v>8</v>
      </c>
      <c r="P7" s="74">
        <v>7</v>
      </c>
      <c r="Q7" s="74"/>
      <c r="R7" s="74"/>
      <c r="S7" s="74"/>
      <c r="T7" s="129"/>
      <c r="U7" s="74"/>
      <c r="V7" s="74"/>
      <c r="W7" s="74"/>
      <c r="X7" s="74"/>
      <c r="Y7" s="74"/>
      <c r="Z7" s="74"/>
      <c r="AA7" s="74"/>
      <c r="AB7" s="74"/>
      <c r="AC7" s="74"/>
      <c r="AD7" s="129">
        <v>0</v>
      </c>
      <c r="AE7" s="129">
        <v>0</v>
      </c>
      <c r="AF7" s="129"/>
      <c r="AG7" s="129"/>
      <c r="AH7" s="129"/>
      <c r="AI7" s="129"/>
      <c r="AJ7" s="129"/>
      <c r="AK7" s="74"/>
      <c r="AL7" s="252">
        <f t="shared" si="0"/>
        <v>4</v>
      </c>
      <c r="AM7" s="74">
        <f t="shared" si="1"/>
        <v>200</v>
      </c>
      <c r="AN7" s="74">
        <f t="shared" si="2"/>
        <v>20</v>
      </c>
      <c r="AO7" s="251">
        <f t="shared" si="3"/>
        <v>20</v>
      </c>
      <c r="AP7" s="74">
        <f t="shared" si="4"/>
        <v>8</v>
      </c>
      <c r="AQ7" s="251">
        <f t="shared" si="5"/>
        <v>0.96</v>
      </c>
      <c r="AR7" s="74">
        <f t="shared" si="6"/>
        <v>5</v>
      </c>
      <c r="AS7" s="74">
        <f t="shared" si="7"/>
        <v>0</v>
      </c>
      <c r="AT7" s="74">
        <f t="shared" si="8"/>
        <v>-7</v>
      </c>
      <c r="AU7" s="74"/>
      <c r="AV7" s="139"/>
      <c r="AW7" s="74"/>
      <c r="AX7" s="74"/>
      <c r="AY7" s="74"/>
      <c r="AZ7" s="74"/>
      <c r="BA7" s="74"/>
      <c r="BB7" s="74"/>
      <c r="BC7" s="74"/>
      <c r="BD7" s="74"/>
      <c r="BE7" s="74"/>
      <c r="BF7" s="74"/>
      <c r="BH7" s="74"/>
      <c r="BI7" s="70" t="s">
        <v>17</v>
      </c>
      <c r="BJ7" s="70">
        <v>13</v>
      </c>
      <c r="BK7" s="70" t="s">
        <v>1952</v>
      </c>
      <c r="BL7" s="70">
        <v>4</v>
      </c>
      <c r="BM7" s="70" t="s">
        <v>20</v>
      </c>
      <c r="BN7" s="70">
        <v>8</v>
      </c>
    </row>
    <row r="8" spans="2:66" x14ac:dyDescent="0.25">
      <c r="B8" s="70" t="s">
        <v>4</v>
      </c>
      <c r="C8" s="70" t="s">
        <v>609</v>
      </c>
      <c r="D8" s="74">
        <v>1</v>
      </c>
      <c r="E8" s="74">
        <v>7</v>
      </c>
      <c r="F8" s="74">
        <v>6</v>
      </c>
      <c r="G8" s="74"/>
      <c r="H8" s="74"/>
      <c r="I8" s="74">
        <v>14</v>
      </c>
      <c r="J8" s="74">
        <v>261</v>
      </c>
      <c r="K8" s="74">
        <v>27</v>
      </c>
      <c r="L8" s="129"/>
      <c r="M8" s="74">
        <v>11</v>
      </c>
      <c r="N8" s="129"/>
      <c r="O8" s="74">
        <v>8</v>
      </c>
      <c r="P8" s="74">
        <v>6</v>
      </c>
      <c r="Q8" s="74"/>
      <c r="R8" s="74"/>
      <c r="S8" s="74"/>
      <c r="T8" s="129"/>
      <c r="U8" s="74"/>
      <c r="V8" s="74"/>
      <c r="W8" s="74"/>
      <c r="X8" s="74"/>
      <c r="Y8" s="74"/>
      <c r="Z8" s="74"/>
      <c r="AA8" s="74"/>
      <c r="AB8" s="74"/>
      <c r="AC8" s="74"/>
      <c r="AD8" s="129">
        <v>1</v>
      </c>
      <c r="AE8" s="129">
        <v>0</v>
      </c>
      <c r="AF8" s="129"/>
      <c r="AG8" s="129"/>
      <c r="AH8" s="129"/>
      <c r="AI8" s="129"/>
      <c r="AJ8" s="129"/>
      <c r="AK8" s="74"/>
      <c r="AL8" s="252">
        <f t="shared" si="0"/>
        <v>4</v>
      </c>
      <c r="AM8" s="74">
        <f t="shared" si="1"/>
        <v>240</v>
      </c>
      <c r="AN8" s="74">
        <f t="shared" si="2"/>
        <v>20</v>
      </c>
      <c r="AO8" s="251">
        <f t="shared" si="3"/>
        <v>6.666666666666667</v>
      </c>
      <c r="AP8" s="74">
        <f t="shared" si="4"/>
        <v>8</v>
      </c>
      <c r="AQ8" s="251">
        <f t="shared" si="5"/>
        <v>0.98</v>
      </c>
      <c r="AR8" s="74">
        <f t="shared" si="6"/>
        <v>5</v>
      </c>
      <c r="AS8" s="74">
        <f t="shared" si="7"/>
        <v>0</v>
      </c>
      <c r="AT8" s="74">
        <f t="shared" si="8"/>
        <v>-6</v>
      </c>
      <c r="AU8" s="74"/>
      <c r="AV8" s="139"/>
      <c r="AW8" s="74"/>
      <c r="AX8" s="74"/>
      <c r="AY8" s="74"/>
      <c r="AZ8" s="74"/>
      <c r="BA8" s="74"/>
      <c r="BB8" s="74"/>
      <c r="BC8" s="74"/>
      <c r="BD8" s="74"/>
      <c r="BE8" s="74"/>
      <c r="BF8" s="74"/>
      <c r="BH8" s="74"/>
      <c r="BI8" s="70" t="s">
        <v>533</v>
      </c>
      <c r="BJ8" s="70">
        <v>27</v>
      </c>
      <c r="BK8" s="70" t="s">
        <v>19</v>
      </c>
      <c r="BL8" s="70">
        <v>4</v>
      </c>
      <c r="BM8" s="70" t="s">
        <v>1931</v>
      </c>
      <c r="BN8" s="70">
        <v>-8</v>
      </c>
    </row>
    <row r="9" spans="2:66" x14ac:dyDescent="0.25">
      <c r="B9" s="70" t="s">
        <v>4</v>
      </c>
      <c r="C9" s="70" t="s">
        <v>610</v>
      </c>
      <c r="D9" s="74">
        <v>1</v>
      </c>
      <c r="E9" s="74">
        <v>7</v>
      </c>
      <c r="F9" s="74">
        <v>3</v>
      </c>
      <c r="G9" s="74"/>
      <c r="H9" s="74"/>
      <c r="I9" s="74">
        <v>14</v>
      </c>
      <c r="J9" s="74">
        <v>261</v>
      </c>
      <c r="K9" s="74">
        <v>27</v>
      </c>
      <c r="L9" s="129"/>
      <c r="M9" s="74">
        <v>10</v>
      </c>
      <c r="N9" s="129"/>
      <c r="O9" s="74">
        <v>11</v>
      </c>
      <c r="P9" s="74">
        <v>3</v>
      </c>
      <c r="Q9" s="74"/>
      <c r="R9" s="74"/>
      <c r="S9" s="74"/>
      <c r="T9" s="129"/>
      <c r="U9" s="74"/>
      <c r="V9" s="74"/>
      <c r="W9" s="74"/>
      <c r="X9" s="74"/>
      <c r="Y9" s="74"/>
      <c r="Z9" s="74"/>
      <c r="AA9" s="74"/>
      <c r="AB9" s="74"/>
      <c r="AC9" s="74"/>
      <c r="AD9" s="129">
        <v>1</v>
      </c>
      <c r="AE9" s="129">
        <v>0</v>
      </c>
      <c r="AF9" s="129"/>
      <c r="AG9" s="129"/>
      <c r="AH9" s="129"/>
      <c r="AI9" s="129"/>
      <c r="AJ9" s="129"/>
      <c r="AK9" s="74"/>
      <c r="AL9" s="252">
        <f t="shared" si="0"/>
        <v>4</v>
      </c>
      <c r="AM9" s="74">
        <f t="shared" si="1"/>
        <v>240</v>
      </c>
      <c r="AN9" s="74">
        <f t="shared" si="2"/>
        <v>20</v>
      </c>
      <c r="AO9" s="251">
        <f t="shared" si="3"/>
        <v>6.666666666666667</v>
      </c>
      <c r="AP9" s="74">
        <f t="shared" si="4"/>
        <v>8</v>
      </c>
      <c r="AQ9" s="251">
        <f t="shared" si="5"/>
        <v>1.04</v>
      </c>
      <c r="AR9" s="74">
        <f t="shared" si="6"/>
        <v>10</v>
      </c>
      <c r="AS9" s="74">
        <f t="shared" si="7"/>
        <v>0</v>
      </c>
      <c r="AT9" s="74">
        <f t="shared" si="8"/>
        <v>-3</v>
      </c>
      <c r="AU9" s="74"/>
      <c r="AV9" s="139"/>
      <c r="AW9" s="74"/>
      <c r="AX9" s="74"/>
      <c r="AY9" s="74"/>
      <c r="AZ9" s="74"/>
      <c r="BA9" s="74"/>
      <c r="BB9" s="74"/>
      <c r="BC9" s="74"/>
      <c r="BD9" s="74"/>
      <c r="BE9" s="74"/>
      <c r="BF9" s="74"/>
      <c r="BH9" s="74"/>
      <c r="BI9" s="70" t="s">
        <v>19</v>
      </c>
      <c r="BJ9" s="70">
        <v>9</v>
      </c>
      <c r="BK9" s="70" t="s">
        <v>1907</v>
      </c>
      <c r="BL9" s="70">
        <v>9</v>
      </c>
      <c r="BM9" s="70" t="s">
        <v>1933</v>
      </c>
      <c r="BN9" s="70">
        <v>2</v>
      </c>
    </row>
    <row r="10" spans="2:66" x14ac:dyDescent="0.25">
      <c r="B10" s="70" t="s">
        <v>4</v>
      </c>
      <c r="C10" s="70" t="s">
        <v>611</v>
      </c>
      <c r="D10" s="74">
        <v>1</v>
      </c>
      <c r="E10" s="74">
        <v>7</v>
      </c>
      <c r="F10" s="74">
        <v>4</v>
      </c>
      <c r="G10" s="74"/>
      <c r="H10" s="74"/>
      <c r="I10" s="74">
        <v>14</v>
      </c>
      <c r="J10" s="74">
        <v>241</v>
      </c>
      <c r="K10" s="74">
        <v>27</v>
      </c>
      <c r="L10" s="131"/>
      <c r="M10" s="74">
        <v>10</v>
      </c>
      <c r="N10" s="131"/>
      <c r="O10" s="74">
        <v>12</v>
      </c>
      <c r="P10" s="74">
        <v>4</v>
      </c>
      <c r="Q10" s="74"/>
      <c r="R10" s="74"/>
      <c r="S10" s="74"/>
      <c r="T10" s="131"/>
      <c r="U10" s="74"/>
      <c r="V10" s="74"/>
      <c r="W10" s="74"/>
      <c r="X10" s="74"/>
      <c r="Y10" s="74"/>
      <c r="Z10" s="74"/>
      <c r="AA10" s="74"/>
      <c r="AB10" s="74"/>
      <c r="AC10" s="74"/>
      <c r="AD10" s="131">
        <v>1</v>
      </c>
      <c r="AE10" s="131">
        <v>0</v>
      </c>
      <c r="AF10" s="131"/>
      <c r="AG10" s="131"/>
      <c r="AH10" s="131"/>
      <c r="AI10" s="131"/>
      <c r="AJ10" s="131"/>
      <c r="AK10" s="74"/>
      <c r="AL10" s="252">
        <f t="shared" si="0"/>
        <v>4</v>
      </c>
      <c r="AM10" s="74">
        <f t="shared" si="1"/>
        <v>220</v>
      </c>
      <c r="AN10" s="74">
        <f t="shared" si="2"/>
        <v>20</v>
      </c>
      <c r="AO10" s="251">
        <f t="shared" si="3"/>
        <v>6.666666666666667</v>
      </c>
      <c r="AP10" s="74">
        <f t="shared" si="4"/>
        <v>8</v>
      </c>
      <c r="AQ10" s="251">
        <f t="shared" si="5"/>
        <v>1.02</v>
      </c>
      <c r="AR10" s="74">
        <f t="shared" si="6"/>
        <v>10</v>
      </c>
      <c r="AS10" s="74">
        <f t="shared" si="7"/>
        <v>0</v>
      </c>
      <c r="AT10" s="74">
        <f t="shared" si="8"/>
        <v>-4</v>
      </c>
      <c r="AU10" s="74"/>
      <c r="AV10" s="139"/>
      <c r="AW10" s="74"/>
      <c r="AX10" s="74"/>
      <c r="AY10" s="74"/>
      <c r="AZ10" s="74"/>
      <c r="BA10" s="74"/>
      <c r="BB10" s="74"/>
      <c r="BC10" s="74"/>
      <c r="BD10" s="74"/>
      <c r="BE10" s="74"/>
      <c r="BF10" s="74"/>
      <c r="BH10" s="74"/>
      <c r="BI10" s="70" t="s">
        <v>20</v>
      </c>
      <c r="BJ10" s="70">
        <v>8</v>
      </c>
      <c r="BK10" s="70" t="s">
        <v>1932</v>
      </c>
      <c r="BL10" s="255">
        <v>0.09</v>
      </c>
      <c r="BM10" s="70" t="s">
        <v>1908</v>
      </c>
      <c r="BN10" s="70">
        <v>1</v>
      </c>
    </row>
    <row r="11" spans="2:66" x14ac:dyDescent="0.25">
      <c r="B11" s="70" t="s">
        <v>4</v>
      </c>
      <c r="C11" s="70" t="s">
        <v>612</v>
      </c>
      <c r="D11" s="74">
        <v>1</v>
      </c>
      <c r="E11" s="74">
        <v>4</v>
      </c>
      <c r="F11" s="74">
        <v>6</v>
      </c>
      <c r="G11" s="74"/>
      <c r="H11" s="74"/>
      <c r="I11" s="74">
        <v>8</v>
      </c>
      <c r="J11" s="74">
        <v>172</v>
      </c>
      <c r="K11" s="74">
        <v>24</v>
      </c>
      <c r="L11" s="131"/>
      <c r="M11" s="74">
        <v>11</v>
      </c>
      <c r="N11" s="131"/>
      <c r="O11" s="74">
        <v>3</v>
      </c>
      <c r="P11" s="74">
        <v>6</v>
      </c>
      <c r="Q11" s="74"/>
      <c r="R11" s="74"/>
      <c r="S11" s="74"/>
      <c r="T11" s="131"/>
      <c r="U11" s="74"/>
      <c r="V11" s="74"/>
      <c r="W11" s="74"/>
      <c r="X11" s="74"/>
      <c r="Y11" s="74"/>
      <c r="Z11" s="74"/>
      <c r="AA11" s="74"/>
      <c r="AB11" s="74"/>
      <c r="AC11" s="74"/>
      <c r="AD11" s="131">
        <v>0</v>
      </c>
      <c r="AE11" s="131">
        <v>0</v>
      </c>
      <c r="AF11" s="131"/>
      <c r="AG11" s="131"/>
      <c r="AH11" s="131"/>
      <c r="AI11" s="131"/>
      <c r="AJ11" s="131"/>
      <c r="AK11" s="74"/>
      <c r="AL11" s="252">
        <f t="shared" si="0"/>
        <v>4</v>
      </c>
      <c r="AM11" s="74">
        <f t="shared" si="1"/>
        <v>160</v>
      </c>
      <c r="AN11" s="74">
        <f t="shared" si="2"/>
        <v>20</v>
      </c>
      <c r="AO11" s="251">
        <f t="shared" si="3"/>
        <v>10</v>
      </c>
      <c r="AP11" s="74">
        <f t="shared" si="4"/>
        <v>8</v>
      </c>
      <c r="AQ11" s="251">
        <f t="shared" si="5"/>
        <v>0.98</v>
      </c>
      <c r="AR11" s="74">
        <f t="shared" si="6"/>
        <v>0</v>
      </c>
      <c r="AS11" s="74">
        <f t="shared" si="7"/>
        <v>0</v>
      </c>
      <c r="AT11" s="74">
        <f t="shared" si="8"/>
        <v>-6</v>
      </c>
      <c r="AU11" s="74"/>
      <c r="AV11" s="139"/>
      <c r="AW11" s="74"/>
      <c r="AX11" s="74"/>
      <c r="AY11" s="74"/>
      <c r="AZ11" s="74"/>
      <c r="BA11" s="74"/>
      <c r="BB11" s="74"/>
      <c r="BC11" s="74"/>
      <c r="BD11" s="74"/>
      <c r="BE11" s="74"/>
      <c r="BF11" s="74"/>
      <c r="BH11" s="74"/>
      <c r="BI11" s="70" t="s">
        <v>1321</v>
      </c>
      <c r="BJ11" s="70">
        <v>1</v>
      </c>
      <c r="BK11" s="70" t="s">
        <v>441</v>
      </c>
      <c r="BL11" s="70">
        <v>1</v>
      </c>
      <c r="BM11" s="70" t="s">
        <v>1934</v>
      </c>
      <c r="BN11" s="70">
        <v>-3</v>
      </c>
    </row>
    <row r="12" spans="2:66" x14ac:dyDescent="0.25">
      <c r="B12" s="70" t="s">
        <v>4</v>
      </c>
      <c r="C12" s="70" t="s">
        <v>613</v>
      </c>
      <c r="D12" s="74">
        <v>1</v>
      </c>
      <c r="E12" s="74">
        <v>7</v>
      </c>
      <c r="F12" s="74">
        <v>3</v>
      </c>
      <c r="G12" s="74"/>
      <c r="H12" s="74"/>
      <c r="I12" s="74">
        <v>14</v>
      </c>
      <c r="J12" s="74">
        <v>261</v>
      </c>
      <c r="K12" s="74">
        <v>27</v>
      </c>
      <c r="L12" s="131"/>
      <c r="M12" s="74">
        <v>10</v>
      </c>
      <c r="N12" s="131"/>
      <c r="O12" s="74">
        <v>11</v>
      </c>
      <c r="P12" s="74">
        <v>3</v>
      </c>
      <c r="Q12" s="74"/>
      <c r="R12" s="74"/>
      <c r="S12" s="74"/>
      <c r="T12" s="131"/>
      <c r="U12" s="74"/>
      <c r="V12" s="74"/>
      <c r="W12" s="74"/>
      <c r="X12" s="74"/>
      <c r="Y12" s="74"/>
      <c r="Z12" s="74"/>
      <c r="AA12" s="74"/>
      <c r="AB12" s="74"/>
      <c r="AC12" s="74"/>
      <c r="AD12" s="131">
        <v>1</v>
      </c>
      <c r="AE12" s="131">
        <v>0</v>
      </c>
      <c r="AF12" s="131"/>
      <c r="AG12" s="131"/>
      <c r="AH12" s="131"/>
      <c r="AI12" s="131"/>
      <c r="AJ12" s="131"/>
      <c r="AK12" s="74"/>
      <c r="AL12" s="252">
        <f t="shared" si="0"/>
        <v>4</v>
      </c>
      <c r="AM12" s="74">
        <f t="shared" si="1"/>
        <v>240</v>
      </c>
      <c r="AN12" s="74">
        <f t="shared" si="2"/>
        <v>20</v>
      </c>
      <c r="AO12" s="251">
        <f t="shared" si="3"/>
        <v>6.666666666666667</v>
      </c>
      <c r="AP12" s="74">
        <f t="shared" si="4"/>
        <v>8</v>
      </c>
      <c r="AQ12" s="251">
        <f t="shared" si="5"/>
        <v>1.04</v>
      </c>
      <c r="AR12" s="74">
        <f t="shared" si="6"/>
        <v>10</v>
      </c>
      <c r="AS12" s="74">
        <f t="shared" si="7"/>
        <v>0</v>
      </c>
      <c r="AT12" s="74">
        <f t="shared" si="8"/>
        <v>-3</v>
      </c>
      <c r="AU12" s="74"/>
      <c r="AV12" s="139"/>
      <c r="AW12" s="74"/>
      <c r="AX12" s="74"/>
      <c r="AY12" s="74"/>
      <c r="AZ12" s="74"/>
      <c r="BA12" s="74"/>
      <c r="BB12" s="74"/>
      <c r="BC12" s="74"/>
      <c r="BD12" s="74"/>
      <c r="BE12" s="74"/>
      <c r="BF12" s="74"/>
      <c r="BH12" s="74"/>
      <c r="BI12" s="70" t="s">
        <v>1904</v>
      </c>
      <c r="BJ12" s="70">
        <v>6.67</v>
      </c>
      <c r="BK12" s="70" t="s">
        <v>1439</v>
      </c>
      <c r="BL12" s="70">
        <v>6</v>
      </c>
      <c r="BM12" s="70" t="s">
        <v>1918</v>
      </c>
      <c r="BN12" s="70">
        <v>1</v>
      </c>
    </row>
    <row r="13" spans="2:66" x14ac:dyDescent="0.25">
      <c r="B13" s="70" t="s">
        <v>4</v>
      </c>
      <c r="C13" s="70" t="s">
        <v>121</v>
      </c>
      <c r="D13" s="74">
        <v>1</v>
      </c>
      <c r="E13" s="74">
        <v>3</v>
      </c>
      <c r="F13" s="74">
        <v>6</v>
      </c>
      <c r="G13" s="74"/>
      <c r="H13" s="74"/>
      <c r="I13" s="74">
        <v>7</v>
      </c>
      <c r="J13" s="74">
        <v>169</v>
      </c>
      <c r="K13" s="74">
        <v>23</v>
      </c>
      <c r="L13" s="131"/>
      <c r="M13" s="74">
        <v>11</v>
      </c>
      <c r="N13" s="131"/>
      <c r="O13" s="74">
        <v>8</v>
      </c>
      <c r="P13" s="74">
        <v>6</v>
      </c>
      <c r="Q13" s="74"/>
      <c r="R13" s="74"/>
      <c r="S13" s="74"/>
      <c r="T13" s="131"/>
      <c r="U13" s="74"/>
      <c r="V13" s="74"/>
      <c r="W13" s="74"/>
      <c r="X13" s="74"/>
      <c r="Y13" s="74"/>
      <c r="Z13" s="74"/>
      <c r="AA13" s="74"/>
      <c r="AB13" s="74"/>
      <c r="AC13" s="74"/>
      <c r="AD13" s="131">
        <v>0</v>
      </c>
      <c r="AE13" s="131">
        <v>0</v>
      </c>
      <c r="AF13" s="131"/>
      <c r="AG13" s="131"/>
      <c r="AH13" s="131"/>
      <c r="AI13" s="131"/>
      <c r="AJ13" s="131"/>
      <c r="AK13" s="74"/>
      <c r="AL13" s="252">
        <f t="shared" si="0"/>
        <v>4</v>
      </c>
      <c r="AM13" s="74">
        <f t="shared" si="1"/>
        <v>160</v>
      </c>
      <c r="AN13" s="74">
        <f t="shared" si="2"/>
        <v>20</v>
      </c>
      <c r="AO13" s="251">
        <f t="shared" si="3"/>
        <v>20</v>
      </c>
      <c r="AP13" s="74">
        <f t="shared" si="4"/>
        <v>8</v>
      </c>
      <c r="AQ13" s="251">
        <f t="shared" si="5"/>
        <v>0.98</v>
      </c>
      <c r="AR13" s="74">
        <f t="shared" si="6"/>
        <v>5</v>
      </c>
      <c r="AS13" s="74">
        <f t="shared" si="7"/>
        <v>0</v>
      </c>
      <c r="AT13" s="74">
        <f t="shared" si="8"/>
        <v>-6</v>
      </c>
      <c r="AU13" s="74"/>
      <c r="AV13" s="139"/>
      <c r="AW13" s="74"/>
      <c r="AX13" s="74"/>
      <c r="AY13" s="74"/>
      <c r="AZ13" s="74"/>
      <c r="BA13" s="74"/>
      <c r="BB13" s="74"/>
      <c r="BC13" s="74"/>
      <c r="BD13" s="74"/>
      <c r="BE13" s="74"/>
      <c r="BF13" s="74"/>
      <c r="BH13" s="74"/>
      <c r="BI13" s="70" t="s">
        <v>413</v>
      </c>
      <c r="BJ13" s="70">
        <v>10</v>
      </c>
      <c r="BK13" s="73" t="s">
        <v>15</v>
      </c>
      <c r="BL13" s="70">
        <v>11</v>
      </c>
      <c r="BM13" s="70"/>
      <c r="BN13" s="70"/>
    </row>
    <row r="14" spans="2:66" x14ac:dyDescent="0.25">
      <c r="B14" s="70" t="s">
        <v>4</v>
      </c>
      <c r="C14" s="70" t="s">
        <v>614</v>
      </c>
      <c r="D14" s="74">
        <v>1</v>
      </c>
      <c r="E14" s="74">
        <v>5</v>
      </c>
      <c r="F14" s="74">
        <v>3</v>
      </c>
      <c r="G14" s="74"/>
      <c r="H14" s="74"/>
      <c r="I14" s="74">
        <v>9</v>
      </c>
      <c r="J14" s="74">
        <v>175</v>
      </c>
      <c r="K14" s="74">
        <v>25</v>
      </c>
      <c r="L14" s="131"/>
      <c r="M14" s="74">
        <v>10</v>
      </c>
      <c r="N14" s="131"/>
      <c r="O14" s="74">
        <v>1</v>
      </c>
      <c r="P14" s="74">
        <v>3</v>
      </c>
      <c r="Q14" s="74"/>
      <c r="R14" s="74"/>
      <c r="S14" s="74"/>
      <c r="T14" s="131"/>
      <c r="U14" s="74"/>
      <c r="V14" s="74"/>
      <c r="W14" s="74"/>
      <c r="X14" s="74"/>
      <c r="Y14" s="74"/>
      <c r="Z14" s="74"/>
      <c r="AA14" s="74"/>
      <c r="AB14" s="74"/>
      <c r="AC14" s="74"/>
      <c r="AD14" s="131">
        <v>0</v>
      </c>
      <c r="AE14" s="131">
        <v>0</v>
      </c>
      <c r="AF14" s="131"/>
      <c r="AG14" s="131"/>
      <c r="AH14" s="131"/>
      <c r="AI14" s="131"/>
      <c r="AJ14" s="131"/>
      <c r="AK14" s="74"/>
      <c r="AL14" s="252">
        <f t="shared" si="0"/>
        <v>4</v>
      </c>
      <c r="AM14" s="74">
        <f t="shared" si="1"/>
        <v>160</v>
      </c>
      <c r="AN14" s="74">
        <f t="shared" si="2"/>
        <v>20</v>
      </c>
      <c r="AO14" s="251">
        <f t="shared" si="3"/>
        <v>10</v>
      </c>
      <c r="AP14" s="74">
        <f t="shared" si="4"/>
        <v>8</v>
      </c>
      <c r="AQ14" s="251">
        <f t="shared" si="5"/>
        <v>1.04</v>
      </c>
      <c r="AR14" s="74">
        <f t="shared" si="6"/>
        <v>0</v>
      </c>
      <c r="AS14" s="74">
        <f t="shared" si="7"/>
        <v>0</v>
      </c>
      <c r="AT14" s="74">
        <f t="shared" si="8"/>
        <v>-3</v>
      </c>
      <c r="AU14" s="74"/>
      <c r="AV14" s="139"/>
      <c r="AW14" s="74"/>
      <c r="AX14" s="74"/>
      <c r="AY14" s="74"/>
      <c r="AZ14" s="74"/>
      <c r="BA14" s="74"/>
      <c r="BB14" s="74"/>
      <c r="BC14" s="74"/>
      <c r="BD14" s="74"/>
      <c r="BE14" s="74"/>
      <c r="BF14" s="74"/>
      <c r="BH14" s="74"/>
      <c r="BI14" s="70" t="s">
        <v>1921</v>
      </c>
      <c r="BJ14" s="70">
        <v>9</v>
      </c>
      <c r="BK14" s="70" t="s">
        <v>17</v>
      </c>
      <c r="BL14" s="70">
        <v>13</v>
      </c>
      <c r="BM14" s="70"/>
      <c r="BN14" s="70"/>
    </row>
    <row r="15" spans="2:66" x14ac:dyDescent="0.25">
      <c r="B15" s="70" t="s">
        <v>4</v>
      </c>
      <c r="C15" s="70" t="s">
        <v>615</v>
      </c>
      <c r="D15" s="74">
        <v>1</v>
      </c>
      <c r="E15" s="74">
        <v>3</v>
      </c>
      <c r="F15" s="74">
        <v>4</v>
      </c>
      <c r="G15" s="74"/>
      <c r="H15" s="74"/>
      <c r="I15" s="74">
        <v>7</v>
      </c>
      <c r="J15" s="74">
        <v>169</v>
      </c>
      <c r="K15" s="74">
        <v>23</v>
      </c>
      <c r="L15" s="131"/>
      <c r="M15" s="74">
        <v>10</v>
      </c>
      <c r="N15" s="131"/>
      <c r="O15" s="74">
        <v>2</v>
      </c>
      <c r="P15" s="74">
        <v>4</v>
      </c>
      <c r="Q15" s="74"/>
      <c r="R15" s="74"/>
      <c r="S15" s="74"/>
      <c r="T15" s="131"/>
      <c r="U15" s="74"/>
      <c r="V15" s="74"/>
      <c r="W15" s="74"/>
      <c r="X15" s="74"/>
      <c r="Y15" s="74"/>
      <c r="Z15" s="74"/>
      <c r="AA15" s="74"/>
      <c r="AB15" s="74"/>
      <c r="AC15" s="74"/>
      <c r="AD15" s="131">
        <v>0</v>
      </c>
      <c r="AE15" s="131">
        <v>0</v>
      </c>
      <c r="AF15" s="131"/>
      <c r="AG15" s="131"/>
      <c r="AH15" s="131"/>
      <c r="AI15" s="131"/>
      <c r="AJ15" s="131"/>
      <c r="AK15" s="74"/>
      <c r="AL15" s="252">
        <f t="shared" si="0"/>
        <v>4</v>
      </c>
      <c r="AM15" s="74">
        <f t="shared" si="1"/>
        <v>160</v>
      </c>
      <c r="AN15" s="74">
        <f t="shared" si="2"/>
        <v>20</v>
      </c>
      <c r="AO15" s="251">
        <f t="shared" si="3"/>
        <v>20</v>
      </c>
      <c r="AP15" s="74">
        <f t="shared" si="4"/>
        <v>8</v>
      </c>
      <c r="AQ15" s="251">
        <f t="shared" si="5"/>
        <v>1.02</v>
      </c>
      <c r="AR15" s="74">
        <f t="shared" si="6"/>
        <v>0</v>
      </c>
      <c r="AS15" s="74">
        <f t="shared" si="7"/>
        <v>0</v>
      </c>
      <c r="AT15" s="74">
        <f t="shared" si="8"/>
        <v>-4</v>
      </c>
      <c r="AU15" s="74"/>
      <c r="AV15" s="139"/>
      <c r="AW15" s="74"/>
      <c r="AX15" s="74"/>
      <c r="AY15" s="74"/>
      <c r="AZ15" s="74"/>
      <c r="BA15" s="74"/>
      <c r="BB15" s="74"/>
      <c r="BC15" s="74"/>
      <c r="BD15" s="74"/>
      <c r="BE15" s="74"/>
      <c r="BF15" s="74"/>
      <c r="BI15" s="70" t="s">
        <v>1922</v>
      </c>
      <c r="BJ15" s="70">
        <v>9</v>
      </c>
      <c r="BK15" s="70" t="s">
        <v>16</v>
      </c>
      <c r="BL15" s="70">
        <v>251</v>
      </c>
      <c r="BM15" s="70"/>
      <c r="BN15" s="70"/>
    </row>
    <row r="16" spans="2:66" x14ac:dyDescent="0.25">
      <c r="B16" s="70" t="s">
        <v>4</v>
      </c>
      <c r="C16" s="70" t="s">
        <v>616</v>
      </c>
      <c r="D16" s="74">
        <v>1</v>
      </c>
      <c r="E16" s="74">
        <v>4</v>
      </c>
      <c r="F16" s="74">
        <v>4</v>
      </c>
      <c r="G16" s="74"/>
      <c r="H16" s="74"/>
      <c r="I16" s="74">
        <v>8</v>
      </c>
      <c r="J16" s="74">
        <v>172</v>
      </c>
      <c r="K16" s="74">
        <v>24</v>
      </c>
      <c r="L16" s="131"/>
      <c r="M16" s="74">
        <v>10</v>
      </c>
      <c r="N16" s="131"/>
      <c r="O16" s="74">
        <v>2</v>
      </c>
      <c r="P16" s="74">
        <v>4</v>
      </c>
      <c r="Q16" s="74"/>
      <c r="R16" s="74"/>
      <c r="S16" s="74"/>
      <c r="T16" s="131"/>
      <c r="U16" s="74"/>
      <c r="V16" s="74"/>
      <c r="W16" s="74"/>
      <c r="X16" s="74"/>
      <c r="Y16" s="74"/>
      <c r="Z16" s="74"/>
      <c r="AA16" s="74"/>
      <c r="AB16" s="74"/>
      <c r="AC16" s="74"/>
      <c r="AD16" s="131">
        <v>0</v>
      </c>
      <c r="AE16" s="131">
        <v>0</v>
      </c>
      <c r="AF16" s="131"/>
      <c r="AG16" s="131"/>
      <c r="AH16" s="131"/>
      <c r="AI16" s="131"/>
      <c r="AJ16" s="131"/>
      <c r="AK16" s="74"/>
      <c r="AL16" s="252">
        <f t="shared" si="0"/>
        <v>4</v>
      </c>
      <c r="AM16" s="74">
        <f t="shared" si="1"/>
        <v>160</v>
      </c>
      <c r="AN16" s="74">
        <f t="shared" si="2"/>
        <v>20</v>
      </c>
      <c r="AO16" s="251">
        <f t="shared" si="3"/>
        <v>10</v>
      </c>
      <c r="AP16" s="74">
        <f t="shared" si="4"/>
        <v>8</v>
      </c>
      <c r="AQ16" s="251">
        <f t="shared" si="5"/>
        <v>1.02</v>
      </c>
      <c r="AR16" s="74">
        <f t="shared" si="6"/>
        <v>0</v>
      </c>
      <c r="AS16" s="74">
        <f t="shared" si="7"/>
        <v>0</v>
      </c>
      <c r="AT16" s="74">
        <f t="shared" si="8"/>
        <v>-4</v>
      </c>
      <c r="AU16" s="74"/>
      <c r="AV16" s="139"/>
      <c r="AW16" s="74"/>
      <c r="AX16" s="74"/>
      <c r="AY16" s="74"/>
      <c r="AZ16" s="74"/>
      <c r="BA16" s="74"/>
      <c r="BB16" s="74"/>
      <c r="BC16" s="74"/>
      <c r="BD16" s="74"/>
      <c r="BE16" s="74"/>
      <c r="BF16" s="74"/>
      <c r="BI16" s="70" t="s">
        <v>1923</v>
      </c>
      <c r="BJ16" s="70">
        <v>9</v>
      </c>
      <c r="BK16" s="70" t="s">
        <v>533</v>
      </c>
      <c r="BL16" s="70">
        <v>17</v>
      </c>
      <c r="BM16" s="70"/>
      <c r="BN16" s="70"/>
    </row>
    <row r="17" spans="2:66" x14ac:dyDescent="0.25">
      <c r="B17" s="70" t="s">
        <v>4</v>
      </c>
      <c r="C17" s="70" t="s">
        <v>617</v>
      </c>
      <c r="D17" s="74">
        <v>1</v>
      </c>
      <c r="E17" s="74">
        <v>3</v>
      </c>
      <c r="F17" s="74">
        <v>6</v>
      </c>
      <c r="G17" s="74"/>
      <c r="H17" s="74"/>
      <c r="I17" s="74">
        <v>7</v>
      </c>
      <c r="J17" s="74">
        <v>169</v>
      </c>
      <c r="K17" s="74">
        <v>23</v>
      </c>
      <c r="L17" s="131"/>
      <c r="M17" s="74">
        <v>11</v>
      </c>
      <c r="N17" s="131"/>
      <c r="O17" s="74">
        <v>3</v>
      </c>
      <c r="P17" s="74">
        <v>6</v>
      </c>
      <c r="Q17" s="74"/>
      <c r="R17" s="74"/>
      <c r="S17" s="74"/>
      <c r="T17" s="131"/>
      <c r="U17" s="74"/>
      <c r="V17" s="74"/>
      <c r="W17" s="74"/>
      <c r="X17" s="74"/>
      <c r="Y17" s="74"/>
      <c r="Z17" s="74"/>
      <c r="AA17" s="74"/>
      <c r="AB17" s="74"/>
      <c r="AC17" s="74"/>
      <c r="AD17" s="131">
        <v>0</v>
      </c>
      <c r="AE17" s="131">
        <v>0</v>
      </c>
      <c r="AF17" s="131"/>
      <c r="AG17" s="131"/>
      <c r="AH17" s="131"/>
      <c r="AI17" s="131"/>
      <c r="AJ17" s="131"/>
      <c r="AK17" s="74"/>
      <c r="AL17" s="252">
        <f t="shared" si="0"/>
        <v>4</v>
      </c>
      <c r="AM17" s="74">
        <f t="shared" si="1"/>
        <v>160</v>
      </c>
      <c r="AN17" s="74">
        <f t="shared" si="2"/>
        <v>20</v>
      </c>
      <c r="AO17" s="251">
        <f t="shared" si="3"/>
        <v>20</v>
      </c>
      <c r="AP17" s="74">
        <f t="shared" si="4"/>
        <v>8</v>
      </c>
      <c r="AQ17" s="251">
        <f t="shared" si="5"/>
        <v>0.98</v>
      </c>
      <c r="AR17" s="74">
        <f t="shared" si="6"/>
        <v>0</v>
      </c>
      <c r="AS17" s="74">
        <f t="shared" si="7"/>
        <v>0</v>
      </c>
      <c r="AT17" s="74">
        <f t="shared" si="8"/>
        <v>-6</v>
      </c>
      <c r="AU17" s="74"/>
      <c r="AV17" s="139"/>
      <c r="AW17" s="74"/>
      <c r="AX17" s="74"/>
      <c r="AY17" s="74"/>
      <c r="AZ17" s="74"/>
      <c r="BA17" s="74"/>
      <c r="BB17" s="74"/>
      <c r="BC17" s="74"/>
      <c r="BD17" s="74"/>
      <c r="BE17" s="74"/>
      <c r="BF17" s="74"/>
      <c r="BI17" s="70" t="s">
        <v>701</v>
      </c>
      <c r="BJ17" s="70">
        <v>8</v>
      </c>
      <c r="BK17" s="70" t="s">
        <v>19</v>
      </c>
      <c r="BL17" s="70">
        <v>4</v>
      </c>
      <c r="BM17" s="70"/>
      <c r="BN17" s="70"/>
    </row>
    <row r="18" spans="2:66" x14ac:dyDescent="0.25">
      <c r="B18" s="70" t="s">
        <v>4</v>
      </c>
      <c r="C18" s="70" t="s">
        <v>618</v>
      </c>
      <c r="D18" s="74">
        <v>1</v>
      </c>
      <c r="E18" s="74">
        <v>6</v>
      </c>
      <c r="F18" s="74">
        <v>5</v>
      </c>
      <c r="G18" s="74"/>
      <c r="H18" s="74"/>
      <c r="I18" s="74">
        <v>10</v>
      </c>
      <c r="J18" s="74">
        <v>178</v>
      </c>
      <c r="K18" s="74">
        <v>26</v>
      </c>
      <c r="L18" s="131"/>
      <c r="M18" s="74">
        <v>11</v>
      </c>
      <c r="N18" s="131"/>
      <c r="O18" s="74">
        <v>2</v>
      </c>
      <c r="P18" s="74">
        <v>5</v>
      </c>
      <c r="Q18" s="74"/>
      <c r="R18" s="74"/>
      <c r="S18" s="74"/>
      <c r="T18" s="131"/>
      <c r="U18" s="74"/>
      <c r="V18" s="74"/>
      <c r="W18" s="74"/>
      <c r="X18" s="74"/>
      <c r="Y18" s="74"/>
      <c r="Z18" s="74"/>
      <c r="AA18" s="74"/>
      <c r="AB18" s="74"/>
      <c r="AC18" s="74"/>
      <c r="AD18" s="131">
        <v>0</v>
      </c>
      <c r="AE18" s="131">
        <v>0</v>
      </c>
      <c r="AF18" s="131"/>
      <c r="AG18" s="131"/>
      <c r="AH18" s="131"/>
      <c r="AI18" s="131"/>
      <c r="AJ18" s="131"/>
      <c r="AK18" s="74"/>
      <c r="AL18" s="252">
        <f t="shared" si="0"/>
        <v>4</v>
      </c>
      <c r="AM18" s="74">
        <f t="shared" si="1"/>
        <v>160</v>
      </c>
      <c r="AN18" s="74">
        <f t="shared" si="2"/>
        <v>20</v>
      </c>
      <c r="AO18" s="251">
        <f t="shared" si="3"/>
        <v>10</v>
      </c>
      <c r="AP18" s="74">
        <f t="shared" si="4"/>
        <v>8</v>
      </c>
      <c r="AQ18" s="251">
        <f t="shared" si="5"/>
        <v>1</v>
      </c>
      <c r="AR18" s="74">
        <f t="shared" si="6"/>
        <v>0</v>
      </c>
      <c r="AS18" s="74">
        <f t="shared" si="7"/>
        <v>0</v>
      </c>
      <c r="AT18" s="74">
        <f t="shared" si="8"/>
        <v>-5</v>
      </c>
      <c r="AU18" s="74"/>
      <c r="AV18" s="139"/>
      <c r="AW18" s="74"/>
      <c r="AX18" s="74"/>
      <c r="AY18" s="74"/>
      <c r="AZ18" s="74"/>
      <c r="BA18" s="74"/>
      <c r="BB18" s="74"/>
      <c r="BC18" s="74"/>
      <c r="BD18" s="74"/>
      <c r="BE18" s="74"/>
      <c r="BF18" s="74"/>
      <c r="BI18" s="70" t="s">
        <v>1924</v>
      </c>
      <c r="BJ18" s="70">
        <v>8</v>
      </c>
      <c r="BK18" s="70" t="s">
        <v>1935</v>
      </c>
      <c r="BL18" s="70">
        <v>4</v>
      </c>
      <c r="BM18" s="70"/>
      <c r="BN18" s="70"/>
    </row>
    <row r="19" spans="2:66" x14ac:dyDescent="0.25">
      <c r="B19" s="70" t="s">
        <v>4</v>
      </c>
      <c r="C19" s="70" t="s">
        <v>619</v>
      </c>
      <c r="D19" s="74">
        <v>1</v>
      </c>
      <c r="E19" s="74">
        <v>3</v>
      </c>
      <c r="F19" s="74">
        <v>7</v>
      </c>
      <c r="G19" s="74"/>
      <c r="H19" s="74"/>
      <c r="I19" s="74">
        <v>7</v>
      </c>
      <c r="J19" s="74">
        <v>209</v>
      </c>
      <c r="K19" s="74">
        <v>23</v>
      </c>
      <c r="L19" s="131"/>
      <c r="M19" s="74">
        <v>12</v>
      </c>
      <c r="N19" s="131"/>
      <c r="O19" s="74">
        <v>3</v>
      </c>
      <c r="P19" s="74">
        <v>7</v>
      </c>
      <c r="Q19" s="74"/>
      <c r="R19" s="74"/>
      <c r="S19" s="74"/>
      <c r="T19" s="131"/>
      <c r="U19" s="74"/>
      <c r="V19" s="74"/>
      <c r="W19" s="74"/>
      <c r="X19" s="74"/>
      <c r="Y19" s="74"/>
      <c r="Z19" s="74"/>
      <c r="AA19" s="74"/>
      <c r="AB19" s="74"/>
      <c r="AC19" s="74"/>
      <c r="AD19" s="131">
        <v>0</v>
      </c>
      <c r="AE19" s="131">
        <v>0</v>
      </c>
      <c r="AF19" s="131"/>
      <c r="AG19" s="131"/>
      <c r="AH19" s="131"/>
      <c r="AI19" s="131"/>
      <c r="AJ19" s="131"/>
      <c r="AK19" s="74"/>
      <c r="AL19" s="252">
        <f t="shared" si="0"/>
        <v>4</v>
      </c>
      <c r="AM19" s="74">
        <f t="shared" si="1"/>
        <v>200</v>
      </c>
      <c r="AN19" s="74">
        <f t="shared" si="2"/>
        <v>20</v>
      </c>
      <c r="AO19" s="251">
        <f t="shared" si="3"/>
        <v>20</v>
      </c>
      <c r="AP19" s="74">
        <f t="shared" si="4"/>
        <v>8</v>
      </c>
      <c r="AQ19" s="251">
        <f t="shared" si="5"/>
        <v>0.96</v>
      </c>
      <c r="AR19" s="74">
        <f t="shared" si="6"/>
        <v>0</v>
      </c>
      <c r="AS19" s="74">
        <f t="shared" si="7"/>
        <v>0</v>
      </c>
      <c r="AT19" s="74">
        <f t="shared" si="8"/>
        <v>-7</v>
      </c>
      <c r="AU19" s="74"/>
      <c r="AV19" s="139"/>
      <c r="AW19" s="74"/>
      <c r="AX19" s="74"/>
      <c r="AY19" s="74"/>
      <c r="AZ19" s="74"/>
      <c r="BA19" s="74"/>
      <c r="BB19" s="74"/>
      <c r="BC19" s="74"/>
      <c r="BD19" s="74"/>
      <c r="BE19" s="74"/>
      <c r="BF19" s="74"/>
      <c r="BI19" s="70" t="s">
        <v>672</v>
      </c>
      <c r="BJ19" s="70">
        <v>8</v>
      </c>
      <c r="BK19" s="70" t="s">
        <v>1936</v>
      </c>
      <c r="BL19" s="70">
        <v>4</v>
      </c>
      <c r="BM19" s="70"/>
      <c r="BN19" s="70"/>
    </row>
    <row r="20" spans="2:66" x14ac:dyDescent="0.25">
      <c r="B20" s="70" t="s">
        <v>4</v>
      </c>
      <c r="C20" s="70" t="s">
        <v>620</v>
      </c>
      <c r="D20" s="74">
        <v>1</v>
      </c>
      <c r="E20" s="74">
        <v>5</v>
      </c>
      <c r="F20" s="74">
        <v>5</v>
      </c>
      <c r="G20" s="74"/>
      <c r="H20" s="74"/>
      <c r="I20" s="74">
        <v>9</v>
      </c>
      <c r="J20" s="74">
        <v>175</v>
      </c>
      <c r="K20" s="74">
        <v>25</v>
      </c>
      <c r="L20" s="131"/>
      <c r="M20" s="74">
        <v>11</v>
      </c>
      <c r="N20" s="131"/>
      <c r="O20" s="74">
        <v>2</v>
      </c>
      <c r="P20" s="74">
        <v>5</v>
      </c>
      <c r="Q20" s="74"/>
      <c r="R20" s="74"/>
      <c r="S20" s="74"/>
      <c r="T20" s="131"/>
      <c r="U20" s="74"/>
      <c r="V20" s="74"/>
      <c r="W20" s="74"/>
      <c r="X20" s="74"/>
      <c r="Y20" s="74"/>
      <c r="Z20" s="74"/>
      <c r="AA20" s="74"/>
      <c r="AB20" s="74"/>
      <c r="AC20" s="74"/>
      <c r="AD20" s="131">
        <v>0</v>
      </c>
      <c r="AE20" s="131">
        <v>0</v>
      </c>
      <c r="AF20" s="131"/>
      <c r="AG20" s="131"/>
      <c r="AH20" s="131"/>
      <c r="AI20" s="131"/>
      <c r="AJ20" s="131"/>
      <c r="AK20" s="74">
        <v>1</v>
      </c>
      <c r="AL20" s="252">
        <f t="shared" si="0"/>
        <v>4</v>
      </c>
      <c r="AM20" s="74">
        <f t="shared" si="1"/>
        <v>160</v>
      </c>
      <c r="AN20" s="74">
        <f t="shared" si="2"/>
        <v>20</v>
      </c>
      <c r="AO20" s="251">
        <f t="shared" si="3"/>
        <v>10</v>
      </c>
      <c r="AP20" s="74">
        <f t="shared" si="4"/>
        <v>8</v>
      </c>
      <c r="AQ20" s="251">
        <f t="shared" si="5"/>
        <v>1</v>
      </c>
      <c r="AR20" s="74">
        <f t="shared" si="6"/>
        <v>0</v>
      </c>
      <c r="AS20" s="74">
        <f t="shared" si="7"/>
        <v>0</v>
      </c>
      <c r="AT20" s="74">
        <f t="shared" si="8"/>
        <v>-5</v>
      </c>
      <c r="AU20" s="74"/>
      <c r="AV20" s="139"/>
      <c r="AW20" s="74"/>
      <c r="AX20" s="74"/>
      <c r="AY20" s="74"/>
      <c r="AZ20" s="74"/>
      <c r="BA20" s="74"/>
      <c r="BB20" s="74"/>
      <c r="BC20" s="74"/>
      <c r="BD20" s="74"/>
      <c r="BE20" s="74"/>
      <c r="BF20" s="74"/>
      <c r="BI20" s="70" t="s">
        <v>539</v>
      </c>
      <c r="BJ20" s="70">
        <v>0</v>
      </c>
      <c r="BK20" s="70" t="s">
        <v>1937</v>
      </c>
      <c r="BL20" s="70">
        <v>4</v>
      </c>
      <c r="BM20" s="70"/>
      <c r="BN20" s="70"/>
    </row>
    <row r="21" spans="2:66" x14ac:dyDescent="0.25">
      <c r="B21" s="70" t="s">
        <v>4</v>
      </c>
      <c r="C21" s="70" t="s">
        <v>621</v>
      </c>
      <c r="D21" s="74">
        <v>1</v>
      </c>
      <c r="E21" s="74">
        <v>6</v>
      </c>
      <c r="F21" s="74">
        <v>3</v>
      </c>
      <c r="G21" s="74"/>
      <c r="H21" s="74"/>
      <c r="I21" s="74">
        <v>13</v>
      </c>
      <c r="J21" s="74">
        <v>218</v>
      </c>
      <c r="K21" s="74">
        <v>26</v>
      </c>
      <c r="L21" s="131"/>
      <c r="M21" s="74">
        <v>10</v>
      </c>
      <c r="N21" s="131"/>
      <c r="O21" s="74">
        <v>11</v>
      </c>
      <c r="P21" s="74">
        <v>13</v>
      </c>
      <c r="Q21" s="74"/>
      <c r="R21" s="74"/>
      <c r="S21" s="74"/>
      <c r="T21" s="131"/>
      <c r="U21" s="74"/>
      <c r="V21" s="74"/>
      <c r="W21" s="74"/>
      <c r="X21" s="74"/>
      <c r="Y21" s="74"/>
      <c r="Z21" s="74"/>
      <c r="AA21" s="74"/>
      <c r="AB21" s="74"/>
      <c r="AC21" s="74"/>
      <c r="AD21" s="131">
        <v>1</v>
      </c>
      <c r="AE21" s="131">
        <v>0</v>
      </c>
      <c r="AF21" s="131"/>
      <c r="AG21" s="131"/>
      <c r="AH21" s="131"/>
      <c r="AI21" s="131"/>
      <c r="AJ21" s="131"/>
      <c r="AK21" s="74"/>
      <c r="AL21" s="252">
        <f t="shared" si="0"/>
        <v>4</v>
      </c>
      <c r="AM21" s="74">
        <f t="shared" si="1"/>
        <v>200</v>
      </c>
      <c r="AN21" s="74">
        <f t="shared" si="2"/>
        <v>20</v>
      </c>
      <c r="AO21" s="251">
        <f t="shared" si="3"/>
        <v>10</v>
      </c>
      <c r="AP21" s="74">
        <f t="shared" si="4"/>
        <v>8</v>
      </c>
      <c r="AQ21" s="251">
        <f t="shared" si="5"/>
        <v>1.04</v>
      </c>
      <c r="AR21" s="74">
        <f t="shared" si="6"/>
        <v>10</v>
      </c>
      <c r="AS21" s="74">
        <f t="shared" si="7"/>
        <v>10</v>
      </c>
      <c r="AT21" s="74">
        <f t="shared" si="8"/>
        <v>-3</v>
      </c>
      <c r="AU21" s="74"/>
      <c r="AV21" s="139"/>
      <c r="AW21" s="74"/>
      <c r="AX21" s="74"/>
      <c r="AY21" s="74"/>
      <c r="AZ21" s="74"/>
      <c r="BA21" s="74"/>
      <c r="BB21" s="74"/>
      <c r="BC21" s="74"/>
      <c r="BD21" s="74"/>
      <c r="BE21" s="74"/>
      <c r="BF21" s="74"/>
      <c r="BI21" s="70" t="s">
        <v>441</v>
      </c>
      <c r="BJ21" s="70">
        <v>1</v>
      </c>
      <c r="BK21" s="70" t="s">
        <v>20</v>
      </c>
      <c r="BL21" s="70">
        <v>8</v>
      </c>
      <c r="BM21" s="70"/>
      <c r="BN21" s="70"/>
    </row>
    <row r="22" spans="2:66" x14ac:dyDescent="0.25">
      <c r="B22" s="70" t="s">
        <v>4</v>
      </c>
      <c r="C22" s="70" t="s">
        <v>622</v>
      </c>
      <c r="D22" s="74">
        <v>1</v>
      </c>
      <c r="E22" s="74">
        <v>4</v>
      </c>
      <c r="F22" s="74">
        <v>4</v>
      </c>
      <c r="G22" s="74"/>
      <c r="H22" s="74"/>
      <c r="I22" s="74">
        <v>8</v>
      </c>
      <c r="J22" s="74">
        <v>192</v>
      </c>
      <c r="K22" s="74">
        <v>24</v>
      </c>
      <c r="L22" s="131"/>
      <c r="M22" s="74">
        <v>10</v>
      </c>
      <c r="N22" s="131"/>
      <c r="O22" s="74">
        <v>2</v>
      </c>
      <c r="P22" s="74">
        <v>4</v>
      </c>
      <c r="Q22" s="74"/>
      <c r="R22" s="74"/>
      <c r="S22" s="74"/>
      <c r="T22" s="131"/>
      <c r="U22" s="74"/>
      <c r="V22" s="74"/>
      <c r="W22" s="74"/>
      <c r="X22" s="74"/>
      <c r="Y22" s="74"/>
      <c r="Z22" s="74"/>
      <c r="AA22" s="74"/>
      <c r="AB22" s="74"/>
      <c r="AC22" s="74"/>
      <c r="AD22" s="131">
        <v>0</v>
      </c>
      <c r="AE22" s="131">
        <v>0</v>
      </c>
      <c r="AF22" s="131"/>
      <c r="AG22" s="131"/>
      <c r="AH22" s="131"/>
      <c r="AI22" s="131"/>
      <c r="AJ22" s="131"/>
      <c r="AK22" s="74"/>
      <c r="AL22" s="252">
        <f t="shared" si="0"/>
        <v>4</v>
      </c>
      <c r="AM22" s="74">
        <f t="shared" si="1"/>
        <v>180</v>
      </c>
      <c r="AN22" s="74">
        <f t="shared" si="2"/>
        <v>20</v>
      </c>
      <c r="AO22" s="251">
        <f t="shared" si="3"/>
        <v>10</v>
      </c>
      <c r="AP22" s="74">
        <f t="shared" si="4"/>
        <v>8</v>
      </c>
      <c r="AQ22" s="251">
        <f t="shared" si="5"/>
        <v>1.02</v>
      </c>
      <c r="AR22" s="74">
        <f t="shared" si="6"/>
        <v>0</v>
      </c>
      <c r="AS22" s="74">
        <f t="shared" si="7"/>
        <v>0</v>
      </c>
      <c r="AT22" s="74">
        <f t="shared" si="8"/>
        <v>-4</v>
      </c>
      <c r="AU22" s="74"/>
      <c r="AV22" s="139"/>
      <c r="AW22" s="74"/>
      <c r="AX22" s="74"/>
      <c r="AY22" s="74"/>
      <c r="AZ22" s="74"/>
      <c r="BA22" s="74"/>
      <c r="BB22" s="74"/>
      <c r="BC22" s="74"/>
      <c r="BD22" s="74"/>
      <c r="BE22" s="74"/>
      <c r="BF22" s="74"/>
      <c r="BI22" s="70" t="s">
        <v>428</v>
      </c>
      <c r="BJ22" s="70">
        <v>0</v>
      </c>
      <c r="BK22" s="70" t="s">
        <v>1938</v>
      </c>
      <c r="BL22" s="70">
        <v>8</v>
      </c>
      <c r="BM22" s="70"/>
      <c r="BN22" s="70"/>
    </row>
    <row r="23" spans="2:66" x14ac:dyDescent="0.25">
      <c r="B23" s="70" t="s">
        <v>4</v>
      </c>
      <c r="C23" s="70" t="s">
        <v>585</v>
      </c>
      <c r="D23" s="74">
        <v>1</v>
      </c>
      <c r="E23" s="74">
        <v>6</v>
      </c>
      <c r="F23" s="74">
        <v>3</v>
      </c>
      <c r="G23" s="74"/>
      <c r="H23" s="74"/>
      <c r="I23" s="74">
        <v>10</v>
      </c>
      <c r="J23" s="74">
        <v>178</v>
      </c>
      <c r="K23" s="74">
        <v>26</v>
      </c>
      <c r="L23" s="129"/>
      <c r="M23" s="74">
        <v>10</v>
      </c>
      <c r="N23" s="129"/>
      <c r="O23" s="74">
        <v>1</v>
      </c>
      <c r="P23" s="74">
        <v>3</v>
      </c>
      <c r="Q23" s="74"/>
      <c r="R23" s="74"/>
      <c r="S23" s="74"/>
      <c r="T23" s="129"/>
      <c r="U23" s="74"/>
      <c r="V23" s="74"/>
      <c r="W23" s="74"/>
      <c r="X23" s="74"/>
      <c r="Y23" s="74"/>
      <c r="Z23" s="74"/>
      <c r="AA23" s="74"/>
      <c r="AB23" s="74"/>
      <c r="AC23" s="74"/>
      <c r="AD23" s="129">
        <v>0</v>
      </c>
      <c r="AE23" s="129">
        <v>0</v>
      </c>
      <c r="AF23" s="129"/>
      <c r="AG23" s="129"/>
      <c r="AH23" s="129"/>
      <c r="AI23" s="129"/>
      <c r="AJ23" s="129"/>
      <c r="AK23" s="74">
        <v>1</v>
      </c>
      <c r="AL23" s="252">
        <f t="shared" si="0"/>
        <v>4</v>
      </c>
      <c r="AM23" s="74">
        <f t="shared" si="1"/>
        <v>160</v>
      </c>
      <c r="AN23" s="74">
        <f t="shared" si="2"/>
        <v>20</v>
      </c>
      <c r="AO23" s="251">
        <f t="shared" si="3"/>
        <v>10</v>
      </c>
      <c r="AP23" s="74">
        <f t="shared" si="4"/>
        <v>8</v>
      </c>
      <c r="AQ23" s="251">
        <f t="shared" si="5"/>
        <v>1.04</v>
      </c>
      <c r="AR23" s="74">
        <f t="shared" si="6"/>
        <v>0</v>
      </c>
      <c r="AS23" s="74">
        <f t="shared" si="7"/>
        <v>0</v>
      </c>
      <c r="AT23" s="74">
        <f t="shared" si="8"/>
        <v>-3</v>
      </c>
      <c r="AU23" s="74"/>
      <c r="AV23" s="139"/>
      <c r="AW23" s="74"/>
      <c r="AX23" s="74"/>
      <c r="AY23" s="74"/>
      <c r="AZ23" s="74"/>
      <c r="BA23" s="74"/>
      <c r="BB23" s="74"/>
      <c r="BC23" s="74"/>
      <c r="BD23" s="74"/>
      <c r="BE23" s="74"/>
      <c r="BF23" s="74"/>
      <c r="BI23" s="70" t="s">
        <v>1925</v>
      </c>
      <c r="BJ23" s="70">
        <v>1</v>
      </c>
      <c r="BK23" s="70" t="s">
        <v>1939</v>
      </c>
      <c r="BL23" s="70">
        <v>8</v>
      </c>
      <c r="BM23" s="70"/>
      <c r="BN23" s="70"/>
    </row>
    <row r="24" spans="2:66" x14ac:dyDescent="0.25">
      <c r="B24" s="70" t="s">
        <v>4</v>
      </c>
      <c r="C24" s="70" t="s">
        <v>623</v>
      </c>
      <c r="D24" s="74">
        <v>1</v>
      </c>
      <c r="E24" s="74">
        <v>7</v>
      </c>
      <c r="F24" s="74">
        <v>6</v>
      </c>
      <c r="G24" s="74"/>
      <c r="H24" s="74"/>
      <c r="I24" s="74">
        <v>11</v>
      </c>
      <c r="J24" s="74">
        <v>241</v>
      </c>
      <c r="K24" s="74">
        <v>27</v>
      </c>
      <c r="L24" s="131"/>
      <c r="M24" s="74">
        <v>12</v>
      </c>
      <c r="N24" s="131"/>
      <c r="O24" s="74">
        <v>8</v>
      </c>
      <c r="P24" s="74">
        <v>6</v>
      </c>
      <c r="Q24" s="74"/>
      <c r="R24" s="74"/>
      <c r="S24" s="74"/>
      <c r="T24" s="131"/>
      <c r="U24" s="74"/>
      <c r="V24" s="74"/>
      <c r="W24" s="74"/>
      <c r="X24" s="74"/>
      <c r="Y24" s="74"/>
      <c r="Z24" s="74"/>
      <c r="AA24" s="74"/>
      <c r="AB24" s="74"/>
      <c r="AC24" s="74"/>
      <c r="AD24" s="131">
        <v>0</v>
      </c>
      <c r="AE24" s="131">
        <v>1</v>
      </c>
      <c r="AF24" s="131"/>
      <c r="AG24" s="131"/>
      <c r="AH24" s="131"/>
      <c r="AI24" s="131"/>
      <c r="AJ24" s="131"/>
      <c r="AK24" s="74"/>
      <c r="AL24" s="252">
        <f t="shared" si="0"/>
        <v>4</v>
      </c>
      <c r="AM24" s="74">
        <f t="shared" si="1"/>
        <v>220</v>
      </c>
      <c r="AN24" s="74">
        <f t="shared" si="2"/>
        <v>20</v>
      </c>
      <c r="AO24" s="251">
        <f t="shared" si="3"/>
        <v>6.666666666666667</v>
      </c>
      <c r="AP24" s="74">
        <f t="shared" si="4"/>
        <v>8</v>
      </c>
      <c r="AQ24" s="251">
        <f t="shared" si="5"/>
        <v>0.98</v>
      </c>
      <c r="AR24" s="74">
        <f t="shared" si="6"/>
        <v>5</v>
      </c>
      <c r="AS24" s="74">
        <f t="shared" si="7"/>
        <v>0</v>
      </c>
      <c r="AT24" s="74">
        <f t="shared" si="8"/>
        <v>-6</v>
      </c>
      <c r="AU24" s="74"/>
      <c r="AV24" s="139"/>
      <c r="AW24" s="74"/>
      <c r="AX24" s="74"/>
      <c r="AY24" s="74"/>
      <c r="AZ24" s="74"/>
      <c r="BA24" s="74"/>
      <c r="BB24" s="74"/>
      <c r="BC24" s="74"/>
      <c r="BD24" s="74"/>
      <c r="BE24" s="74"/>
      <c r="BF24" s="74"/>
      <c r="BI24" s="70" t="s">
        <v>1926</v>
      </c>
      <c r="BJ24" s="70">
        <v>1.49</v>
      </c>
      <c r="BK24" s="70" t="s">
        <v>1940</v>
      </c>
      <c r="BL24" s="70">
        <v>8</v>
      </c>
      <c r="BM24" s="70"/>
      <c r="BN24" s="70"/>
    </row>
    <row r="25" spans="2:66" x14ac:dyDescent="0.25">
      <c r="B25" s="70" t="s">
        <v>4</v>
      </c>
      <c r="C25" s="70" t="s">
        <v>624</v>
      </c>
      <c r="D25" s="74">
        <v>1</v>
      </c>
      <c r="E25" s="74">
        <v>6</v>
      </c>
      <c r="F25" s="74">
        <v>2</v>
      </c>
      <c r="G25" s="74"/>
      <c r="H25" s="74"/>
      <c r="I25" s="74">
        <v>10</v>
      </c>
      <c r="J25" s="74">
        <v>178</v>
      </c>
      <c r="K25" s="74">
        <v>26</v>
      </c>
      <c r="L25" s="131"/>
      <c r="M25" s="74">
        <v>9</v>
      </c>
      <c r="N25" s="131"/>
      <c r="O25" s="74">
        <v>6</v>
      </c>
      <c r="P25" s="74">
        <v>2</v>
      </c>
      <c r="Q25" s="74"/>
      <c r="R25" s="74"/>
      <c r="S25" s="74"/>
      <c r="T25" s="131"/>
      <c r="U25" s="74"/>
      <c r="V25" s="74"/>
      <c r="W25" s="74"/>
      <c r="X25" s="74"/>
      <c r="Y25" s="74"/>
      <c r="Z25" s="74"/>
      <c r="AA25" s="74"/>
      <c r="AB25" s="74"/>
      <c r="AC25" s="74"/>
      <c r="AD25" s="131">
        <v>0</v>
      </c>
      <c r="AE25" s="131">
        <v>0</v>
      </c>
      <c r="AF25" s="131"/>
      <c r="AG25" s="131"/>
      <c r="AH25" s="131"/>
      <c r="AI25" s="131"/>
      <c r="AJ25" s="131"/>
      <c r="AK25" s="74"/>
      <c r="AL25" s="252">
        <f t="shared" si="0"/>
        <v>4</v>
      </c>
      <c r="AM25" s="74">
        <f t="shared" si="1"/>
        <v>160</v>
      </c>
      <c r="AN25" s="74">
        <f t="shared" si="2"/>
        <v>20</v>
      </c>
      <c r="AO25" s="251">
        <f t="shared" si="3"/>
        <v>10</v>
      </c>
      <c r="AP25" s="74">
        <f t="shared" si="4"/>
        <v>8</v>
      </c>
      <c r="AQ25" s="251">
        <f t="shared" si="5"/>
        <v>1.06</v>
      </c>
      <c r="AR25" s="74">
        <f t="shared" si="6"/>
        <v>5</v>
      </c>
      <c r="AS25" s="74">
        <f t="shared" si="7"/>
        <v>0</v>
      </c>
      <c r="AT25" s="74">
        <f t="shared" si="8"/>
        <v>-2</v>
      </c>
      <c r="AU25" s="74"/>
      <c r="AV25" s="139"/>
      <c r="AW25" s="74"/>
      <c r="AX25" s="74"/>
      <c r="AY25" s="74"/>
      <c r="AZ25" s="74"/>
      <c r="BA25" s="74"/>
      <c r="BB25" s="74"/>
      <c r="BC25" s="74"/>
      <c r="BD25" s="74"/>
      <c r="BE25" s="74"/>
      <c r="BF25" s="74"/>
      <c r="BI25" s="70" t="s">
        <v>1928</v>
      </c>
      <c r="BJ25" s="254" t="s">
        <v>1927</v>
      </c>
      <c r="BK25" s="70" t="s">
        <v>539</v>
      </c>
      <c r="BL25" s="70">
        <v>0</v>
      </c>
      <c r="BM25" s="70"/>
      <c r="BN25" s="70"/>
    </row>
    <row r="26" spans="2:66" x14ac:dyDescent="0.25">
      <c r="B26" s="70" t="s">
        <v>4</v>
      </c>
      <c r="C26" s="70" t="s">
        <v>625</v>
      </c>
      <c r="D26" s="74">
        <v>1</v>
      </c>
      <c r="E26" s="74">
        <v>3</v>
      </c>
      <c r="F26" s="74">
        <v>4</v>
      </c>
      <c r="G26" s="74"/>
      <c r="H26" s="74"/>
      <c r="I26" s="74">
        <v>7</v>
      </c>
      <c r="J26" s="74">
        <v>169</v>
      </c>
      <c r="K26" s="74">
        <v>23</v>
      </c>
      <c r="L26" s="131"/>
      <c r="M26" s="74">
        <v>10</v>
      </c>
      <c r="N26" s="131"/>
      <c r="O26" s="74">
        <v>2</v>
      </c>
      <c r="P26" s="74">
        <v>4</v>
      </c>
      <c r="Q26" s="74"/>
      <c r="R26" s="74"/>
      <c r="S26" s="74"/>
      <c r="T26" s="131"/>
      <c r="U26" s="74"/>
      <c r="V26" s="74"/>
      <c r="W26" s="74"/>
      <c r="X26" s="74"/>
      <c r="Y26" s="74"/>
      <c r="Z26" s="74"/>
      <c r="AA26" s="74"/>
      <c r="AB26" s="74"/>
      <c r="AC26" s="74"/>
      <c r="AD26" s="131">
        <v>0</v>
      </c>
      <c r="AE26" s="131">
        <v>0</v>
      </c>
      <c r="AF26" s="131"/>
      <c r="AG26" s="131"/>
      <c r="AH26" s="131"/>
      <c r="AI26" s="131"/>
      <c r="AJ26" s="131"/>
      <c r="AK26" s="74"/>
      <c r="AL26" s="252">
        <f t="shared" si="0"/>
        <v>4</v>
      </c>
      <c r="AM26" s="74">
        <f t="shared" si="1"/>
        <v>160</v>
      </c>
      <c r="AN26" s="74">
        <f t="shared" si="2"/>
        <v>20</v>
      </c>
      <c r="AO26" s="251">
        <f t="shared" si="3"/>
        <v>20</v>
      </c>
      <c r="AP26" s="74">
        <f t="shared" si="4"/>
        <v>8</v>
      </c>
      <c r="AQ26" s="251">
        <f t="shared" si="5"/>
        <v>1.02</v>
      </c>
      <c r="AR26" s="74">
        <f t="shared" si="6"/>
        <v>0</v>
      </c>
      <c r="AS26" s="74">
        <f t="shared" si="7"/>
        <v>0</v>
      </c>
      <c r="AT26" s="74">
        <f t="shared" si="8"/>
        <v>-4</v>
      </c>
      <c r="AU26" s="74"/>
      <c r="AV26" s="139"/>
      <c r="AW26" s="74"/>
      <c r="AX26" s="74"/>
      <c r="AY26" s="74"/>
      <c r="AZ26" s="74"/>
      <c r="BA26" s="74"/>
      <c r="BB26" s="74"/>
      <c r="BC26" s="74"/>
      <c r="BD26" s="74"/>
      <c r="BE26" s="74"/>
      <c r="BF26" s="74"/>
      <c r="BI26" s="70"/>
      <c r="BJ26" s="70"/>
      <c r="BK26" s="70" t="s">
        <v>1928</v>
      </c>
      <c r="BL26" s="254" t="s">
        <v>1927</v>
      </c>
      <c r="BM26" s="70"/>
      <c r="BN26" s="70"/>
    </row>
    <row r="27" spans="2:66" x14ac:dyDescent="0.25">
      <c r="B27" s="70" t="s">
        <v>4</v>
      </c>
      <c r="C27" s="70" t="s">
        <v>551</v>
      </c>
      <c r="D27" s="74">
        <v>1</v>
      </c>
      <c r="E27" s="74">
        <v>4</v>
      </c>
      <c r="F27" s="74">
        <v>4</v>
      </c>
      <c r="G27" s="74"/>
      <c r="H27" s="74"/>
      <c r="I27" s="74">
        <v>8</v>
      </c>
      <c r="J27" s="74">
        <v>172</v>
      </c>
      <c r="K27" s="74">
        <v>24</v>
      </c>
      <c r="L27" s="131"/>
      <c r="M27" s="74">
        <v>10</v>
      </c>
      <c r="N27" s="131"/>
      <c r="O27" s="74">
        <v>2</v>
      </c>
      <c r="P27" s="74">
        <v>4</v>
      </c>
      <c r="Q27" s="74"/>
      <c r="R27" s="74"/>
      <c r="S27" s="74"/>
      <c r="T27" s="131"/>
      <c r="U27" s="74"/>
      <c r="V27" s="74"/>
      <c r="W27" s="74"/>
      <c r="X27" s="74"/>
      <c r="Y27" s="74"/>
      <c r="Z27" s="74"/>
      <c r="AA27" s="74"/>
      <c r="AB27" s="74"/>
      <c r="AC27" s="74"/>
      <c r="AD27" s="131">
        <v>0</v>
      </c>
      <c r="AE27" s="131">
        <v>0</v>
      </c>
      <c r="AF27" s="131"/>
      <c r="AG27" s="131"/>
      <c r="AH27" s="131"/>
      <c r="AI27" s="131"/>
      <c r="AJ27" s="131"/>
      <c r="AK27" s="74">
        <v>2</v>
      </c>
      <c r="AL27" s="252">
        <f t="shared" si="0"/>
        <v>4</v>
      </c>
      <c r="AM27" s="74">
        <f t="shared" si="1"/>
        <v>160</v>
      </c>
      <c r="AN27" s="74">
        <f t="shared" si="2"/>
        <v>20</v>
      </c>
      <c r="AO27" s="251">
        <f t="shared" si="3"/>
        <v>10</v>
      </c>
      <c r="AP27" s="74">
        <f t="shared" si="4"/>
        <v>8</v>
      </c>
      <c r="AQ27" s="251">
        <f t="shared" si="5"/>
        <v>1.02</v>
      </c>
      <c r="AR27" s="74">
        <f t="shared" si="6"/>
        <v>0</v>
      </c>
      <c r="AS27" s="74">
        <f t="shared" si="7"/>
        <v>0</v>
      </c>
      <c r="AT27" s="74">
        <f t="shared" si="8"/>
        <v>-4</v>
      </c>
      <c r="AU27" s="74"/>
      <c r="AV27" s="139"/>
      <c r="AW27" s="74"/>
      <c r="AX27" s="74"/>
      <c r="AY27" s="74"/>
      <c r="AZ27" s="74"/>
      <c r="BA27" s="74"/>
      <c r="BB27" s="74"/>
      <c r="BC27" s="74"/>
      <c r="BD27" s="74"/>
      <c r="BE27" s="74"/>
      <c r="BF27" s="74"/>
    </row>
    <row r="28" spans="2:66" x14ac:dyDescent="0.25">
      <c r="B28" s="70" t="s">
        <v>4</v>
      </c>
      <c r="C28" s="70" t="s">
        <v>181</v>
      </c>
      <c r="D28" s="74">
        <v>1</v>
      </c>
      <c r="E28" s="74">
        <v>4</v>
      </c>
      <c r="F28" s="74">
        <v>5</v>
      </c>
      <c r="G28" s="74"/>
      <c r="H28" s="74"/>
      <c r="I28" s="74">
        <v>8</v>
      </c>
      <c r="J28" s="74">
        <v>172</v>
      </c>
      <c r="K28" s="74">
        <v>24</v>
      </c>
      <c r="L28" s="131"/>
      <c r="M28" s="74">
        <v>11</v>
      </c>
      <c r="N28" s="131"/>
      <c r="O28" s="74">
        <v>2</v>
      </c>
      <c r="P28" s="74">
        <v>5</v>
      </c>
      <c r="Q28" s="74"/>
      <c r="R28" s="74"/>
      <c r="S28" s="74"/>
      <c r="T28" s="131"/>
      <c r="U28" s="74"/>
      <c r="V28" s="74"/>
      <c r="W28" s="74"/>
      <c r="X28" s="74"/>
      <c r="Y28" s="74"/>
      <c r="Z28" s="74"/>
      <c r="AA28" s="74"/>
      <c r="AB28" s="74"/>
      <c r="AC28" s="74"/>
      <c r="AD28" s="131">
        <v>0</v>
      </c>
      <c r="AE28" s="131">
        <v>0</v>
      </c>
      <c r="AF28" s="131"/>
      <c r="AG28" s="131"/>
      <c r="AH28" s="131"/>
      <c r="AI28" s="131"/>
      <c r="AJ28" s="131"/>
      <c r="AK28" s="74"/>
      <c r="AL28" s="252">
        <f t="shared" si="0"/>
        <v>4</v>
      </c>
      <c r="AM28" s="74">
        <f t="shared" si="1"/>
        <v>160</v>
      </c>
      <c r="AN28" s="74">
        <f t="shared" si="2"/>
        <v>20</v>
      </c>
      <c r="AO28" s="251">
        <f t="shared" si="3"/>
        <v>10</v>
      </c>
      <c r="AP28" s="74">
        <f t="shared" si="4"/>
        <v>8</v>
      </c>
      <c r="AQ28" s="251">
        <f t="shared" si="5"/>
        <v>1</v>
      </c>
      <c r="AR28" s="74">
        <f t="shared" si="6"/>
        <v>0</v>
      </c>
      <c r="AS28" s="74">
        <f t="shared" si="7"/>
        <v>0</v>
      </c>
      <c r="AT28" s="74">
        <f t="shared" si="8"/>
        <v>-5</v>
      </c>
      <c r="AU28" s="74"/>
      <c r="AV28" s="139"/>
      <c r="AW28" s="74"/>
      <c r="AX28" s="74"/>
      <c r="AY28" s="74"/>
      <c r="AZ28" s="74"/>
      <c r="BA28" s="74"/>
      <c r="BB28" s="74"/>
      <c r="BC28" s="74"/>
      <c r="BD28" s="74"/>
      <c r="BE28" s="74"/>
      <c r="BF28" s="74"/>
    </row>
    <row r="29" spans="2:66" x14ac:dyDescent="0.25">
      <c r="B29" s="70" t="s">
        <v>4</v>
      </c>
      <c r="C29" s="70" t="s">
        <v>626</v>
      </c>
      <c r="D29" s="74">
        <v>1</v>
      </c>
      <c r="E29" s="74">
        <v>4</v>
      </c>
      <c r="F29" s="74">
        <v>7</v>
      </c>
      <c r="G29" s="74"/>
      <c r="H29" s="74"/>
      <c r="I29" s="74">
        <v>8</v>
      </c>
      <c r="J29" s="74">
        <v>212</v>
      </c>
      <c r="K29" s="74">
        <v>24</v>
      </c>
      <c r="L29" s="131"/>
      <c r="M29" s="74">
        <v>15</v>
      </c>
      <c r="N29" s="131"/>
      <c r="O29" s="74">
        <v>8</v>
      </c>
      <c r="P29" s="74">
        <v>7</v>
      </c>
      <c r="Q29" s="74"/>
      <c r="R29" s="74"/>
      <c r="S29" s="74"/>
      <c r="T29" s="131"/>
      <c r="U29" s="74"/>
      <c r="V29" s="74"/>
      <c r="W29" s="74"/>
      <c r="X29" s="74"/>
      <c r="Y29" s="74"/>
      <c r="Z29" s="74"/>
      <c r="AA29" s="74"/>
      <c r="AB29" s="74"/>
      <c r="AC29" s="74"/>
      <c r="AD29" s="131">
        <v>0</v>
      </c>
      <c r="AE29" s="131">
        <v>3</v>
      </c>
      <c r="AF29" s="131"/>
      <c r="AG29" s="131"/>
      <c r="AH29" s="131"/>
      <c r="AI29" s="131"/>
      <c r="AJ29" s="131"/>
      <c r="AK29" s="74"/>
      <c r="AL29" s="252">
        <f t="shared" si="0"/>
        <v>4</v>
      </c>
      <c r="AM29" s="74">
        <f t="shared" si="1"/>
        <v>200</v>
      </c>
      <c r="AN29" s="74">
        <f t="shared" si="2"/>
        <v>20</v>
      </c>
      <c r="AO29" s="251">
        <f t="shared" si="3"/>
        <v>10</v>
      </c>
      <c r="AP29" s="74">
        <f t="shared" si="4"/>
        <v>8</v>
      </c>
      <c r="AQ29" s="251">
        <f t="shared" si="5"/>
        <v>0.96</v>
      </c>
      <c r="AR29" s="74">
        <f t="shared" si="6"/>
        <v>5</v>
      </c>
      <c r="AS29" s="74">
        <f t="shared" si="7"/>
        <v>0</v>
      </c>
      <c r="AT29" s="74">
        <f t="shared" si="8"/>
        <v>-7</v>
      </c>
      <c r="AU29" s="74"/>
      <c r="AV29" s="139"/>
      <c r="AW29" s="74"/>
      <c r="AX29" s="74"/>
      <c r="AY29" s="74"/>
      <c r="AZ29" s="74"/>
      <c r="BA29" s="74"/>
      <c r="BB29" s="74"/>
      <c r="BC29" s="74"/>
      <c r="BD29" s="74"/>
      <c r="BE29" s="74"/>
      <c r="BF29" s="74"/>
    </row>
    <row r="30" spans="2:66" x14ac:dyDescent="0.25">
      <c r="B30" s="70" t="s">
        <v>4</v>
      </c>
      <c r="C30" s="70" t="s">
        <v>627</v>
      </c>
      <c r="D30" s="74">
        <v>1</v>
      </c>
      <c r="E30" s="74">
        <v>5</v>
      </c>
      <c r="F30" s="74">
        <v>5</v>
      </c>
      <c r="G30" s="74"/>
      <c r="H30" s="74"/>
      <c r="I30" s="74">
        <v>9</v>
      </c>
      <c r="J30" s="74">
        <v>195</v>
      </c>
      <c r="K30" s="74">
        <v>25</v>
      </c>
      <c r="L30" s="131"/>
      <c r="M30" s="74">
        <v>11</v>
      </c>
      <c r="N30" s="131"/>
      <c r="O30" s="74">
        <v>2</v>
      </c>
      <c r="P30" s="74">
        <v>5</v>
      </c>
      <c r="Q30" s="74"/>
      <c r="R30" s="74"/>
      <c r="S30" s="74"/>
      <c r="T30" s="131"/>
      <c r="U30" s="74"/>
      <c r="V30" s="74"/>
      <c r="W30" s="74"/>
      <c r="X30" s="74"/>
      <c r="Y30" s="74"/>
      <c r="Z30" s="74"/>
      <c r="AA30" s="74"/>
      <c r="AB30" s="74"/>
      <c r="AC30" s="74"/>
      <c r="AD30" s="131">
        <v>0</v>
      </c>
      <c r="AE30" s="131">
        <v>0</v>
      </c>
      <c r="AF30" s="131"/>
      <c r="AG30" s="131"/>
      <c r="AH30" s="131"/>
      <c r="AI30" s="131"/>
      <c r="AJ30" s="131"/>
      <c r="AK30" s="74"/>
      <c r="AL30" s="252">
        <f t="shared" si="0"/>
        <v>4</v>
      </c>
      <c r="AM30" s="74">
        <f t="shared" si="1"/>
        <v>180</v>
      </c>
      <c r="AN30" s="74">
        <f t="shared" si="2"/>
        <v>20</v>
      </c>
      <c r="AO30" s="251">
        <f t="shared" si="3"/>
        <v>10</v>
      </c>
      <c r="AP30" s="74">
        <f t="shared" si="4"/>
        <v>8</v>
      </c>
      <c r="AQ30" s="251">
        <f t="shared" si="5"/>
        <v>1</v>
      </c>
      <c r="AR30" s="74">
        <f t="shared" si="6"/>
        <v>0</v>
      </c>
      <c r="AS30" s="74">
        <f t="shared" si="7"/>
        <v>0</v>
      </c>
      <c r="AT30" s="74">
        <f t="shared" si="8"/>
        <v>-5</v>
      </c>
      <c r="AU30" s="74"/>
      <c r="AV30" s="139"/>
      <c r="AW30" s="74"/>
      <c r="AX30" s="74"/>
      <c r="AY30" s="74"/>
      <c r="AZ30" s="74"/>
      <c r="BA30" s="74"/>
      <c r="BB30" s="74"/>
      <c r="BC30" s="74"/>
      <c r="BD30" s="74"/>
      <c r="BE30" s="74"/>
      <c r="BF30" s="74"/>
    </row>
    <row r="31" spans="2:66" x14ac:dyDescent="0.25">
      <c r="B31" s="70" t="s">
        <v>4</v>
      </c>
      <c r="C31" s="70" t="s">
        <v>550</v>
      </c>
      <c r="D31" s="74">
        <v>1</v>
      </c>
      <c r="E31" s="74">
        <v>7</v>
      </c>
      <c r="F31" s="74">
        <v>5</v>
      </c>
      <c r="G31" s="74"/>
      <c r="H31" s="74"/>
      <c r="I31" s="74">
        <v>20</v>
      </c>
      <c r="J31" s="74">
        <v>261</v>
      </c>
      <c r="K31" s="74">
        <v>27</v>
      </c>
      <c r="L31" s="129"/>
      <c r="M31" s="74">
        <v>11</v>
      </c>
      <c r="N31" s="129"/>
      <c r="O31" s="74">
        <v>12</v>
      </c>
      <c r="P31" s="74">
        <v>5</v>
      </c>
      <c r="Q31" s="74"/>
      <c r="R31" s="74"/>
      <c r="S31" s="74"/>
      <c r="T31" s="129"/>
      <c r="U31" s="74"/>
      <c r="V31" s="74"/>
      <c r="W31" s="74"/>
      <c r="X31" s="74"/>
      <c r="Y31" s="74"/>
      <c r="Z31" s="74"/>
      <c r="AA31" s="74"/>
      <c r="AB31" s="74"/>
      <c r="AC31" s="74"/>
      <c r="AD31" s="129">
        <v>3</v>
      </c>
      <c r="AE31" s="129">
        <v>0</v>
      </c>
      <c r="AF31" s="129"/>
      <c r="AG31" s="129"/>
      <c r="AH31" s="129"/>
      <c r="AI31" s="129"/>
      <c r="AJ31" s="129"/>
      <c r="AK31" s="74">
        <v>4</v>
      </c>
      <c r="AL31" s="252">
        <f t="shared" si="0"/>
        <v>4</v>
      </c>
      <c r="AM31" s="74">
        <f t="shared" si="1"/>
        <v>240</v>
      </c>
      <c r="AN31" s="74">
        <f t="shared" si="2"/>
        <v>20</v>
      </c>
      <c r="AO31" s="251">
        <f t="shared" si="3"/>
        <v>6.666666666666667</v>
      </c>
      <c r="AP31" s="74">
        <f t="shared" si="4"/>
        <v>8</v>
      </c>
      <c r="AQ31" s="251">
        <f t="shared" si="5"/>
        <v>1</v>
      </c>
      <c r="AR31" s="74">
        <f t="shared" si="6"/>
        <v>10</v>
      </c>
      <c r="AS31" s="74">
        <f t="shared" si="7"/>
        <v>0</v>
      </c>
      <c r="AT31" s="74">
        <f t="shared" si="8"/>
        <v>-5</v>
      </c>
      <c r="AU31" s="74"/>
      <c r="AV31" s="139"/>
      <c r="AW31" s="74"/>
      <c r="AX31" s="74"/>
      <c r="AY31" s="74"/>
      <c r="AZ31" s="74"/>
      <c r="BA31" s="74"/>
      <c r="BB31" s="74"/>
      <c r="BC31" s="74"/>
      <c r="BD31" s="74"/>
      <c r="BE31" s="74"/>
      <c r="BF31" s="74"/>
    </row>
    <row r="32" spans="2:66" x14ac:dyDescent="0.25">
      <c r="B32" s="70" t="s">
        <v>6</v>
      </c>
      <c r="C32" s="70" t="s">
        <v>550</v>
      </c>
      <c r="D32" s="74">
        <v>1</v>
      </c>
      <c r="E32" s="74">
        <v>5</v>
      </c>
      <c r="F32" s="74">
        <v>5</v>
      </c>
      <c r="G32" s="74"/>
      <c r="H32" s="74"/>
      <c r="I32" s="74">
        <v>18</v>
      </c>
      <c r="J32" s="74">
        <v>255</v>
      </c>
      <c r="K32" s="74">
        <v>25</v>
      </c>
      <c r="L32" s="129"/>
      <c r="M32" s="74">
        <v>11</v>
      </c>
      <c r="N32" s="129"/>
      <c r="O32" s="74">
        <v>12</v>
      </c>
      <c r="P32" s="74">
        <v>5</v>
      </c>
      <c r="Q32" s="74"/>
      <c r="R32" s="74"/>
      <c r="S32" s="74"/>
      <c r="T32" s="129"/>
      <c r="U32" s="74"/>
      <c r="V32" s="74"/>
      <c r="W32" s="74"/>
      <c r="X32" s="74"/>
      <c r="Y32" s="74"/>
      <c r="Z32" s="74"/>
      <c r="AA32" s="74"/>
      <c r="AB32" s="74"/>
      <c r="AC32" s="74"/>
      <c r="AD32" s="129">
        <v>3</v>
      </c>
      <c r="AE32" s="129">
        <v>0</v>
      </c>
      <c r="AF32" s="129"/>
      <c r="AG32" s="129"/>
      <c r="AH32" s="129"/>
      <c r="AI32" s="129"/>
      <c r="AJ32" s="129"/>
      <c r="AK32" s="74">
        <v>4</v>
      </c>
      <c r="AL32" s="252">
        <f t="shared" si="0"/>
        <v>4</v>
      </c>
      <c r="AM32" s="74">
        <f t="shared" si="1"/>
        <v>240</v>
      </c>
      <c r="AN32" s="74">
        <f t="shared" si="2"/>
        <v>20</v>
      </c>
      <c r="AO32" s="251">
        <f t="shared" si="3"/>
        <v>10</v>
      </c>
      <c r="AP32" s="74">
        <f t="shared" si="4"/>
        <v>8</v>
      </c>
      <c r="AQ32" s="251">
        <f t="shared" si="5"/>
        <v>1</v>
      </c>
      <c r="AR32" s="74">
        <f t="shared" si="6"/>
        <v>10</v>
      </c>
      <c r="AS32" s="74">
        <f t="shared" si="7"/>
        <v>0</v>
      </c>
      <c r="AT32" s="74">
        <f t="shared" si="8"/>
        <v>-5</v>
      </c>
      <c r="AU32" s="74"/>
      <c r="AV32" s="139"/>
      <c r="AW32" s="74"/>
      <c r="AX32" s="74"/>
      <c r="AY32" s="74"/>
      <c r="AZ32" s="74"/>
      <c r="BA32" s="74"/>
      <c r="BB32" s="74"/>
      <c r="BC32" s="74"/>
      <c r="BD32" s="74"/>
      <c r="BE32" s="74"/>
      <c r="BF32" s="74"/>
    </row>
    <row r="33" spans="2:63" x14ac:dyDescent="0.25">
      <c r="B33" s="70" t="s">
        <v>7</v>
      </c>
      <c r="C33" s="70" t="s">
        <v>550</v>
      </c>
      <c r="D33" s="74">
        <v>1</v>
      </c>
      <c r="E33" s="74">
        <v>10</v>
      </c>
      <c r="F33" s="74">
        <v>4</v>
      </c>
      <c r="G33" s="74"/>
      <c r="H33" s="74"/>
      <c r="I33" s="74">
        <v>32</v>
      </c>
      <c r="J33" s="74">
        <v>270</v>
      </c>
      <c r="K33" s="74">
        <v>30</v>
      </c>
      <c r="L33" s="129"/>
      <c r="M33" s="74">
        <v>10</v>
      </c>
      <c r="N33" s="129"/>
      <c r="O33" s="74">
        <v>12</v>
      </c>
      <c r="P33" s="74">
        <v>4</v>
      </c>
      <c r="Q33" s="74"/>
      <c r="R33" s="74"/>
      <c r="S33" s="74"/>
      <c r="T33" s="129"/>
      <c r="U33" s="74"/>
      <c r="V33" s="74"/>
      <c r="W33" s="74"/>
      <c r="X33" s="74"/>
      <c r="Y33" s="74"/>
      <c r="Z33" s="74"/>
      <c r="AA33" s="74"/>
      <c r="AB33" s="74"/>
      <c r="AC33" s="74"/>
      <c r="AD33" s="129">
        <v>6</v>
      </c>
      <c r="AE33" s="129">
        <v>0</v>
      </c>
      <c r="AF33" s="129"/>
      <c r="AG33" s="129"/>
      <c r="AH33" s="129"/>
      <c r="AI33" s="129"/>
      <c r="AJ33" s="129"/>
      <c r="AK33" s="74">
        <v>4</v>
      </c>
      <c r="AL33" s="252">
        <f t="shared" si="0"/>
        <v>4</v>
      </c>
      <c r="AM33" s="74">
        <f t="shared" si="1"/>
        <v>240</v>
      </c>
      <c r="AN33" s="74">
        <f t="shared" si="2"/>
        <v>20</v>
      </c>
      <c r="AO33" s="251">
        <f t="shared" si="3"/>
        <v>5</v>
      </c>
      <c r="AP33" s="74">
        <f t="shared" si="4"/>
        <v>8</v>
      </c>
      <c r="AQ33" s="251">
        <f t="shared" si="5"/>
        <v>1.02</v>
      </c>
      <c r="AR33" s="74">
        <f t="shared" si="6"/>
        <v>10</v>
      </c>
      <c r="AS33" s="74">
        <f t="shared" si="7"/>
        <v>0</v>
      </c>
      <c r="AT33" s="74">
        <f t="shared" si="8"/>
        <v>-4</v>
      </c>
      <c r="AU33" s="74"/>
      <c r="AV33" s="139"/>
      <c r="AW33" s="74"/>
      <c r="AX33" s="74"/>
      <c r="AY33" s="74"/>
      <c r="AZ33" s="74"/>
      <c r="BA33" s="74"/>
      <c r="BB33" s="74"/>
      <c r="BC33" s="74"/>
      <c r="BD33" s="74"/>
      <c r="BE33" s="74"/>
      <c r="BF33" s="74"/>
    </row>
    <row r="34" spans="2:63" x14ac:dyDescent="0.25">
      <c r="B34" s="70" t="s">
        <v>5</v>
      </c>
      <c r="C34" s="70" t="s">
        <v>550</v>
      </c>
      <c r="D34" s="74">
        <v>1</v>
      </c>
      <c r="E34" s="74">
        <v>4</v>
      </c>
      <c r="F34" s="74">
        <v>6</v>
      </c>
      <c r="G34" s="74"/>
      <c r="H34" s="74"/>
      <c r="I34" s="74">
        <v>17</v>
      </c>
      <c r="J34" s="74">
        <v>252</v>
      </c>
      <c r="K34" s="74">
        <v>24</v>
      </c>
      <c r="L34" s="129"/>
      <c r="M34" s="74">
        <v>11</v>
      </c>
      <c r="N34" s="129"/>
      <c r="O34" s="74">
        <v>13</v>
      </c>
      <c r="P34" s="74">
        <v>6</v>
      </c>
      <c r="Q34" s="74"/>
      <c r="R34" s="74"/>
      <c r="S34" s="74"/>
      <c r="T34" s="129"/>
      <c r="U34" s="74"/>
      <c r="V34" s="74"/>
      <c r="W34" s="74"/>
      <c r="X34" s="74"/>
      <c r="Y34" s="74"/>
      <c r="Z34" s="74"/>
      <c r="AA34" s="74"/>
      <c r="AB34" s="74"/>
      <c r="AC34" s="74"/>
      <c r="AD34" s="129">
        <v>3</v>
      </c>
      <c r="AE34" s="129">
        <v>0</v>
      </c>
      <c r="AF34" s="129"/>
      <c r="AG34" s="129"/>
      <c r="AH34" s="129"/>
      <c r="AI34" s="129"/>
      <c r="AJ34" s="129"/>
      <c r="AK34" s="74">
        <v>4</v>
      </c>
      <c r="AL34" s="252">
        <f t="shared" si="0"/>
        <v>4</v>
      </c>
      <c r="AM34" s="74">
        <f t="shared" si="1"/>
        <v>240</v>
      </c>
      <c r="AN34" s="74">
        <f t="shared" si="2"/>
        <v>20</v>
      </c>
      <c r="AO34" s="251">
        <f t="shared" si="3"/>
        <v>10</v>
      </c>
      <c r="AP34" s="74">
        <f t="shared" si="4"/>
        <v>8</v>
      </c>
      <c r="AQ34" s="251">
        <f t="shared" si="5"/>
        <v>0.98</v>
      </c>
      <c r="AR34" s="74">
        <f t="shared" si="6"/>
        <v>10</v>
      </c>
      <c r="AS34" s="74">
        <f t="shared" si="7"/>
        <v>0</v>
      </c>
      <c r="AT34" s="74">
        <f t="shared" si="8"/>
        <v>-6</v>
      </c>
      <c r="AU34" s="74"/>
      <c r="AV34" s="139"/>
      <c r="AW34" s="74"/>
      <c r="AX34" s="74"/>
      <c r="AY34" s="74"/>
      <c r="AZ34" s="74"/>
      <c r="BA34" s="74"/>
      <c r="BB34" s="74"/>
      <c r="BC34" s="74"/>
      <c r="BD34" s="74"/>
      <c r="BE34" s="74"/>
      <c r="BF34" s="74"/>
    </row>
    <row r="35" spans="2:63" x14ac:dyDescent="0.25">
      <c r="B35" s="70" t="s">
        <v>222</v>
      </c>
      <c r="C35" s="70" t="s">
        <v>550</v>
      </c>
      <c r="D35" s="74">
        <v>1</v>
      </c>
      <c r="E35" s="74">
        <v>7</v>
      </c>
      <c r="F35" s="74">
        <v>4</v>
      </c>
      <c r="G35" s="74"/>
      <c r="H35" s="74"/>
      <c r="I35" s="74">
        <v>20</v>
      </c>
      <c r="J35" s="74">
        <v>261</v>
      </c>
      <c r="K35" s="74">
        <v>27</v>
      </c>
      <c r="L35" s="129"/>
      <c r="M35" s="74">
        <v>10</v>
      </c>
      <c r="N35" s="129"/>
      <c r="O35" s="74">
        <v>12</v>
      </c>
      <c r="P35" s="74">
        <v>4</v>
      </c>
      <c r="Q35" s="74"/>
      <c r="R35" s="74"/>
      <c r="S35" s="74"/>
      <c r="T35" s="129"/>
      <c r="U35" s="74"/>
      <c r="V35" s="74"/>
      <c r="W35" s="74"/>
      <c r="X35" s="74"/>
      <c r="Y35" s="74"/>
      <c r="Z35" s="74"/>
      <c r="AA35" s="74"/>
      <c r="AB35" s="74"/>
      <c r="AC35" s="74"/>
      <c r="AD35" s="129">
        <v>3</v>
      </c>
      <c r="AE35" s="129">
        <v>0</v>
      </c>
      <c r="AF35" s="129"/>
      <c r="AG35" s="129"/>
      <c r="AH35" s="129"/>
      <c r="AI35" s="129"/>
      <c r="AJ35" s="129"/>
      <c r="AK35" s="74">
        <v>4</v>
      </c>
      <c r="AL35" s="252">
        <f t="shared" si="0"/>
        <v>4</v>
      </c>
      <c r="AM35" s="74">
        <f t="shared" si="1"/>
        <v>240</v>
      </c>
      <c r="AN35" s="74">
        <f t="shared" si="2"/>
        <v>20</v>
      </c>
      <c r="AO35" s="251">
        <f t="shared" si="3"/>
        <v>6.666666666666667</v>
      </c>
      <c r="AP35" s="74">
        <f t="shared" si="4"/>
        <v>8</v>
      </c>
      <c r="AQ35" s="251">
        <f t="shared" si="5"/>
        <v>1.02</v>
      </c>
      <c r="AR35" s="74">
        <f t="shared" si="6"/>
        <v>10</v>
      </c>
      <c r="AS35" s="74">
        <f t="shared" si="7"/>
        <v>0</v>
      </c>
      <c r="AT35" s="74">
        <f t="shared" si="8"/>
        <v>-4</v>
      </c>
      <c r="AU35" s="74"/>
      <c r="AV35" s="139"/>
      <c r="AW35" s="74"/>
      <c r="AX35" s="74"/>
      <c r="AY35" s="74"/>
      <c r="AZ35" s="74"/>
      <c r="BA35" s="74"/>
      <c r="BB35" s="74"/>
      <c r="BC35" s="74"/>
      <c r="BD35" s="74"/>
      <c r="BE35" s="74"/>
      <c r="BF35" s="74"/>
    </row>
    <row r="36" spans="2:63" x14ac:dyDescent="0.25">
      <c r="B36" s="70" t="s">
        <v>1</v>
      </c>
      <c r="C36" s="70" t="s">
        <v>585</v>
      </c>
      <c r="D36" s="74">
        <v>1</v>
      </c>
      <c r="E36" s="74">
        <v>8</v>
      </c>
      <c r="F36" s="74">
        <v>2</v>
      </c>
      <c r="G36" s="74"/>
      <c r="H36" s="74"/>
      <c r="I36" s="74">
        <v>15</v>
      </c>
      <c r="J36" s="74">
        <v>184</v>
      </c>
      <c r="K36" s="74">
        <v>28</v>
      </c>
      <c r="L36" s="129"/>
      <c r="M36" s="74">
        <v>9</v>
      </c>
      <c r="N36" s="129"/>
      <c r="O36" s="74">
        <v>1</v>
      </c>
      <c r="P36" s="74">
        <v>2</v>
      </c>
      <c r="Q36" s="74"/>
      <c r="R36" s="74"/>
      <c r="S36" s="74"/>
      <c r="T36" s="129"/>
      <c r="U36" s="74"/>
      <c r="V36" s="74"/>
      <c r="W36" s="74"/>
      <c r="X36" s="74"/>
      <c r="Y36" s="74"/>
      <c r="Z36" s="74"/>
      <c r="AA36" s="74"/>
      <c r="AB36" s="74"/>
      <c r="AC36" s="74"/>
      <c r="AD36" s="129">
        <v>1</v>
      </c>
      <c r="AE36" s="129">
        <v>0</v>
      </c>
      <c r="AF36" s="129"/>
      <c r="AG36" s="129"/>
      <c r="AH36" s="129"/>
      <c r="AI36" s="129"/>
      <c r="AJ36" s="129"/>
      <c r="AK36" s="74">
        <v>1</v>
      </c>
      <c r="AL36" s="252">
        <f t="shared" si="0"/>
        <v>4</v>
      </c>
      <c r="AM36" s="74">
        <f t="shared" si="1"/>
        <v>160</v>
      </c>
      <c r="AN36" s="74">
        <f t="shared" si="2"/>
        <v>20</v>
      </c>
      <c r="AO36" s="251">
        <f t="shared" si="3"/>
        <v>6.666666666666667</v>
      </c>
      <c r="AP36" s="74">
        <f t="shared" si="4"/>
        <v>8</v>
      </c>
      <c r="AQ36" s="251">
        <f t="shared" si="5"/>
        <v>1.06</v>
      </c>
      <c r="AR36" s="74">
        <f t="shared" si="6"/>
        <v>0</v>
      </c>
      <c r="AS36" s="74">
        <f t="shared" si="7"/>
        <v>0</v>
      </c>
      <c r="AT36" s="74">
        <f t="shared" si="8"/>
        <v>-2</v>
      </c>
      <c r="AU36" s="74"/>
      <c r="AV36" s="139"/>
      <c r="AW36" s="74"/>
      <c r="AX36" s="74"/>
      <c r="AY36" s="74"/>
      <c r="AZ36" s="74"/>
      <c r="BA36" s="74"/>
      <c r="BB36" s="74"/>
      <c r="BC36" s="74"/>
      <c r="BD36" s="74"/>
      <c r="BE36" s="74"/>
      <c r="BF36" s="74"/>
    </row>
    <row r="37" spans="2:63" x14ac:dyDescent="0.25">
      <c r="B37" s="70" t="s">
        <v>11</v>
      </c>
      <c r="C37" s="70" t="s">
        <v>623</v>
      </c>
      <c r="D37" s="74">
        <v>1</v>
      </c>
      <c r="E37" s="74">
        <v>7</v>
      </c>
      <c r="F37" s="74">
        <v>8</v>
      </c>
      <c r="G37" s="74">
        <v>3</v>
      </c>
      <c r="H37" s="74">
        <v>2</v>
      </c>
      <c r="I37" s="74">
        <v>11</v>
      </c>
      <c r="J37" s="74">
        <v>251</v>
      </c>
      <c r="K37" s="74">
        <v>27</v>
      </c>
      <c r="L37" s="257">
        <v>3</v>
      </c>
      <c r="M37" s="74">
        <v>13</v>
      </c>
      <c r="N37" s="249">
        <v>0.94</v>
      </c>
      <c r="O37" s="74">
        <v>9</v>
      </c>
      <c r="P37" s="74">
        <v>8</v>
      </c>
      <c r="Q37" s="74">
        <v>-8</v>
      </c>
      <c r="R37" s="74">
        <v>9</v>
      </c>
      <c r="S37" s="139">
        <v>0.09</v>
      </c>
      <c r="T37" s="249">
        <v>10</v>
      </c>
      <c r="U37" s="74">
        <v>1</v>
      </c>
      <c r="V37" s="74">
        <v>1</v>
      </c>
      <c r="W37" s="74">
        <v>0</v>
      </c>
      <c r="X37" s="74">
        <v>1</v>
      </c>
      <c r="Y37" s="251">
        <v>1.49</v>
      </c>
      <c r="Z37" s="74">
        <v>-3</v>
      </c>
      <c r="AA37" s="256">
        <v>-3.09E-2</v>
      </c>
      <c r="AB37" s="74">
        <v>6</v>
      </c>
      <c r="AC37" s="74">
        <v>1</v>
      </c>
      <c r="AD37" s="131">
        <v>0</v>
      </c>
      <c r="AE37" s="131">
        <v>1</v>
      </c>
      <c r="AF37" s="131">
        <v>1</v>
      </c>
      <c r="AG37" s="131">
        <v>0</v>
      </c>
      <c r="AH37" s="131"/>
      <c r="AI37" s="131"/>
      <c r="AJ37" s="131">
        <v>0</v>
      </c>
      <c r="AK37" s="260"/>
      <c r="AL37" s="129">
        <f t="shared" si="0"/>
        <v>4</v>
      </c>
      <c r="AM37" s="74">
        <f t="shared" si="1"/>
        <v>220</v>
      </c>
      <c r="AN37" s="74">
        <f t="shared" si="2"/>
        <v>20</v>
      </c>
      <c r="AO37" s="251">
        <f t="shared" ref="AO37:AO39" si="9">20/(ROUNDUP(E37/3,0)*(1+AG37*0.2))</f>
        <v>6.666666666666667</v>
      </c>
      <c r="AP37" s="74">
        <f t="shared" si="4"/>
        <v>8</v>
      </c>
      <c r="AQ37" s="251">
        <f>1-(F37-5)/50</f>
        <v>0.94</v>
      </c>
      <c r="AR37" s="74">
        <f t="shared" si="6"/>
        <v>5</v>
      </c>
      <c r="AS37" s="74">
        <f t="shared" si="7"/>
        <v>0</v>
      </c>
      <c r="AT37" s="74">
        <f t="shared" ref="AT37:AT40" si="10">Q37+F37</f>
        <v>0</v>
      </c>
      <c r="AU37" s="74">
        <f t="shared" ref="AU37:AU40" si="11">R37-G37*3</f>
        <v>0</v>
      </c>
      <c r="AV37" s="139">
        <f t="shared" ref="AV37:AV38" si="12">S37-G37*3*0.01</f>
        <v>0</v>
      </c>
      <c r="AW37" s="251">
        <f t="shared" ref="AW37:AW40" si="13">T37-10/ROUNDUP(G37/10,0)</f>
        <v>0</v>
      </c>
      <c r="AX37" s="74">
        <f t="shared" ref="AX37:AX40" si="14">U37-ROUNDDOWN(G37/2,0)</f>
        <v>0</v>
      </c>
      <c r="AY37" s="74">
        <f t="shared" ref="AY37:AY40" si="15">V37-(ROUNDDOWN(H37/2,0)+AJ37)</f>
        <v>0</v>
      </c>
      <c r="AZ37" s="74">
        <f t="shared" ref="AZ37:AZ40" si="16">W37-(ROUNDDOWN(H37/4,0)+AJ37)</f>
        <v>0</v>
      </c>
      <c r="BA37" s="74">
        <f t="shared" ref="BA37:BA40" si="17">X37-(ROUNDDOWN(H37/2,0)+AJ37)</f>
        <v>0</v>
      </c>
      <c r="BB37" s="251">
        <f t="shared" ref="BB37:BB40" si="18">Y37-(1.5-((H37/2+AJ37)*0.01))</f>
        <v>0</v>
      </c>
      <c r="BC37" s="74">
        <f t="shared" ref="BC37:BC40" si="19">Z37-(H37-5)</f>
        <v>0</v>
      </c>
      <c r="BD37" s="256">
        <f>AA37-((H37-5)*(1%-(H37-5)*0.01%)+H37*H37*H37*H37*0.00000175%)</f>
        <v>-2.7999999999833713E-7</v>
      </c>
      <c r="BE37" s="74">
        <f t="shared" ref="BE37:BE40" si="20">AB37-(5+ROUNDUP(H37/4,0))</f>
        <v>0</v>
      </c>
      <c r="BF37" s="74">
        <f t="shared" ref="BF37:BF40" si="21">AC37-ROUNDUP(H37/4,0)</f>
        <v>0</v>
      </c>
      <c r="BH37" s="253"/>
      <c r="BI37" s="274"/>
      <c r="BJ37" s="344"/>
    </row>
    <row r="38" spans="2:63" x14ac:dyDescent="0.25">
      <c r="B38" s="73" t="s">
        <v>222</v>
      </c>
      <c r="C38" s="73" t="s">
        <v>550</v>
      </c>
      <c r="D38" s="74">
        <v>1</v>
      </c>
      <c r="E38" s="74">
        <v>7</v>
      </c>
      <c r="F38" s="74">
        <v>4</v>
      </c>
      <c r="G38" s="74">
        <v>3</v>
      </c>
      <c r="H38" s="74">
        <v>6</v>
      </c>
      <c r="I38" s="74">
        <v>20</v>
      </c>
      <c r="J38" s="74">
        <v>261</v>
      </c>
      <c r="K38" s="74">
        <v>27</v>
      </c>
      <c r="L38" s="258">
        <v>3</v>
      </c>
      <c r="M38" s="74">
        <v>10</v>
      </c>
      <c r="N38" s="251">
        <v>1.02</v>
      </c>
      <c r="O38" s="74">
        <v>12</v>
      </c>
      <c r="P38" s="74">
        <v>4</v>
      </c>
      <c r="Q38" s="74">
        <v>-4</v>
      </c>
      <c r="R38" s="74">
        <v>9</v>
      </c>
      <c r="S38" s="139">
        <v>0.09</v>
      </c>
      <c r="T38" s="251">
        <v>10</v>
      </c>
      <c r="U38" s="74">
        <v>1</v>
      </c>
      <c r="V38" s="74">
        <v>4</v>
      </c>
      <c r="W38" s="74">
        <v>2</v>
      </c>
      <c r="X38" s="74">
        <v>4</v>
      </c>
      <c r="Y38" s="251">
        <v>1.46</v>
      </c>
      <c r="Z38" s="74">
        <v>1</v>
      </c>
      <c r="AA38" s="256">
        <v>9.9000000000000008E-3</v>
      </c>
      <c r="AB38" s="74">
        <v>7</v>
      </c>
      <c r="AC38" s="74">
        <v>2</v>
      </c>
      <c r="AD38" s="74">
        <v>3</v>
      </c>
      <c r="AE38" s="74">
        <v>0</v>
      </c>
      <c r="AF38" s="74">
        <v>0</v>
      </c>
      <c r="AG38" s="74">
        <v>0</v>
      </c>
      <c r="AH38" s="74"/>
      <c r="AI38" s="74"/>
      <c r="AJ38" s="74">
        <v>1</v>
      </c>
      <c r="AK38" s="130"/>
      <c r="AL38" s="74">
        <f t="shared" si="0"/>
        <v>4</v>
      </c>
      <c r="AM38" s="74">
        <f t="shared" si="1"/>
        <v>240</v>
      </c>
      <c r="AN38" s="74">
        <f t="shared" si="2"/>
        <v>20</v>
      </c>
      <c r="AO38" s="251">
        <f t="shared" si="9"/>
        <v>6.666666666666667</v>
      </c>
      <c r="AP38" s="74">
        <f t="shared" si="4"/>
        <v>8</v>
      </c>
      <c r="AQ38" s="251">
        <f>1-(F38-5)/50</f>
        <v>1.02</v>
      </c>
      <c r="AR38" s="74">
        <f t="shared" si="6"/>
        <v>10</v>
      </c>
      <c r="AS38" s="74">
        <f t="shared" si="7"/>
        <v>0</v>
      </c>
      <c r="AT38" s="74">
        <f t="shared" si="10"/>
        <v>0</v>
      </c>
      <c r="AU38" s="74">
        <f t="shared" si="11"/>
        <v>0</v>
      </c>
      <c r="AV38" s="139">
        <f t="shared" si="12"/>
        <v>0</v>
      </c>
      <c r="AW38" s="251">
        <f t="shared" si="13"/>
        <v>0</v>
      </c>
      <c r="AX38" s="74">
        <f t="shared" si="14"/>
        <v>0</v>
      </c>
      <c r="AY38" s="74">
        <f t="shared" si="15"/>
        <v>0</v>
      </c>
      <c r="AZ38" s="74">
        <f t="shared" si="16"/>
        <v>0</v>
      </c>
      <c r="BA38" s="74">
        <f t="shared" si="17"/>
        <v>0</v>
      </c>
      <c r="BB38" s="251">
        <f t="shared" si="18"/>
        <v>0</v>
      </c>
      <c r="BC38" s="74">
        <f t="shared" si="19"/>
        <v>0</v>
      </c>
      <c r="BD38" s="256">
        <f t="shared" ref="BD38:BD41" si="22">AA38-((H38-5)*(1%-(H38-5)*0.01%)+H38*H38*H38*H38*0.00000175%)</f>
        <v>-2.2680000000000616E-5</v>
      </c>
      <c r="BE38" s="74">
        <f t="shared" si="20"/>
        <v>0</v>
      </c>
      <c r="BF38" s="74">
        <f t="shared" si="21"/>
        <v>0</v>
      </c>
      <c r="BH38" s="253"/>
      <c r="BI38" s="274"/>
      <c r="BJ38" s="344"/>
    </row>
    <row r="39" spans="2:63" x14ac:dyDescent="0.25">
      <c r="B39" s="71" t="s">
        <v>6</v>
      </c>
      <c r="C39" s="71" t="s">
        <v>616</v>
      </c>
      <c r="D39" s="74">
        <v>1</v>
      </c>
      <c r="E39" s="74">
        <v>2</v>
      </c>
      <c r="F39" s="74">
        <v>4</v>
      </c>
      <c r="G39" s="74">
        <v>8</v>
      </c>
      <c r="H39" s="74">
        <v>6</v>
      </c>
      <c r="I39" s="74">
        <v>6</v>
      </c>
      <c r="J39" s="74">
        <v>166</v>
      </c>
      <c r="K39" s="74">
        <v>22</v>
      </c>
      <c r="L39" s="258">
        <v>1</v>
      </c>
      <c r="M39" s="74">
        <v>10</v>
      </c>
      <c r="N39" s="251">
        <v>1.02</v>
      </c>
      <c r="O39" s="74">
        <v>2</v>
      </c>
      <c r="P39" s="74">
        <v>4</v>
      </c>
      <c r="Q39" s="74">
        <v>-4</v>
      </c>
      <c r="R39" s="74">
        <v>24</v>
      </c>
      <c r="S39" s="139">
        <v>0.24</v>
      </c>
      <c r="T39" s="251">
        <v>10</v>
      </c>
      <c r="U39" s="74">
        <v>4</v>
      </c>
      <c r="V39" s="74">
        <v>3</v>
      </c>
      <c r="W39" s="74">
        <v>1</v>
      </c>
      <c r="X39" s="74">
        <v>3</v>
      </c>
      <c r="Y39" s="251">
        <v>1.47</v>
      </c>
      <c r="Z39" s="74">
        <v>1</v>
      </c>
      <c r="AA39" s="256">
        <v>9.9000000000000008E-3</v>
      </c>
      <c r="AB39" s="74">
        <v>7</v>
      </c>
      <c r="AC39" s="74">
        <v>2</v>
      </c>
      <c r="AD39" s="74">
        <v>0</v>
      </c>
      <c r="AE39" s="74">
        <v>0</v>
      </c>
      <c r="AF39" s="74">
        <v>0</v>
      </c>
      <c r="AG39" s="74">
        <v>0</v>
      </c>
      <c r="AH39" s="74"/>
      <c r="AI39" s="74"/>
      <c r="AJ39" s="74">
        <v>0</v>
      </c>
      <c r="AK39" s="130"/>
      <c r="AL39" s="74">
        <f t="shared" si="0"/>
        <v>4</v>
      </c>
      <c r="AM39" s="74">
        <f t="shared" si="1"/>
        <v>160</v>
      </c>
      <c r="AN39" s="74">
        <f t="shared" si="2"/>
        <v>20</v>
      </c>
      <c r="AO39" s="251">
        <f t="shared" si="9"/>
        <v>20</v>
      </c>
      <c r="AP39" s="74">
        <f t="shared" si="4"/>
        <v>8</v>
      </c>
      <c r="AQ39" s="251">
        <f>1-(F39-5)/50</f>
        <v>1.02</v>
      </c>
      <c r="AR39" s="74">
        <f t="shared" si="6"/>
        <v>0</v>
      </c>
      <c r="AS39" s="74">
        <f t="shared" si="7"/>
        <v>0</v>
      </c>
      <c r="AT39" s="74">
        <f t="shared" si="10"/>
        <v>0</v>
      </c>
      <c r="AU39" s="74">
        <f t="shared" si="11"/>
        <v>0</v>
      </c>
      <c r="AV39" s="139">
        <f>S39-G39*3*0.01</f>
        <v>0</v>
      </c>
      <c r="AW39" s="251">
        <f t="shared" si="13"/>
        <v>0</v>
      </c>
      <c r="AX39" s="74">
        <f t="shared" si="14"/>
        <v>0</v>
      </c>
      <c r="AY39" s="74">
        <f t="shared" si="15"/>
        <v>0</v>
      </c>
      <c r="AZ39" s="74">
        <f t="shared" si="16"/>
        <v>0</v>
      </c>
      <c r="BA39" s="74">
        <f t="shared" si="17"/>
        <v>0</v>
      </c>
      <c r="BB39" s="251">
        <f t="shared" si="18"/>
        <v>0</v>
      </c>
      <c r="BC39" s="74">
        <f t="shared" si="19"/>
        <v>0</v>
      </c>
      <c r="BD39" s="256">
        <f t="shared" si="22"/>
        <v>-2.2680000000000616E-5</v>
      </c>
      <c r="BE39" s="74">
        <f t="shared" si="20"/>
        <v>0</v>
      </c>
      <c r="BF39" s="74">
        <f t="shared" si="21"/>
        <v>0</v>
      </c>
      <c r="BG39" s="71"/>
      <c r="BH39" s="259"/>
      <c r="BI39" s="274"/>
      <c r="BJ39" s="344"/>
    </row>
    <row r="40" spans="2:63" x14ac:dyDescent="0.25">
      <c r="B40" s="70" t="s">
        <v>1</v>
      </c>
      <c r="C40" s="70" t="s">
        <v>551</v>
      </c>
      <c r="D40" s="74">
        <v>41</v>
      </c>
      <c r="E40" s="74">
        <v>10</v>
      </c>
      <c r="F40" s="74">
        <v>20</v>
      </c>
      <c r="G40" s="74">
        <v>20</v>
      </c>
      <c r="H40" s="74">
        <v>10</v>
      </c>
      <c r="I40" s="74">
        <v>44</v>
      </c>
      <c r="J40" s="74">
        <v>270</v>
      </c>
      <c r="K40" s="74">
        <v>30</v>
      </c>
      <c r="L40" s="74">
        <v>4</v>
      </c>
      <c r="M40" s="74">
        <v>18</v>
      </c>
      <c r="N40" s="251">
        <v>0.7</v>
      </c>
      <c r="O40" s="74">
        <v>14</v>
      </c>
      <c r="P40" s="74">
        <v>20</v>
      </c>
      <c r="Q40" s="74">
        <v>-20</v>
      </c>
      <c r="R40" s="74">
        <v>60</v>
      </c>
      <c r="S40" s="139">
        <v>0.6</v>
      </c>
      <c r="T40" s="251">
        <v>5</v>
      </c>
      <c r="U40" s="74">
        <v>10</v>
      </c>
      <c r="V40" s="74">
        <v>5</v>
      </c>
      <c r="W40" s="74">
        <v>2</v>
      </c>
      <c r="X40" s="74">
        <v>5</v>
      </c>
      <c r="Y40" s="251">
        <v>1.45</v>
      </c>
      <c r="Z40" s="74">
        <v>5</v>
      </c>
      <c r="AA40" s="256">
        <v>4.7600000000000003E-2</v>
      </c>
      <c r="AB40" s="74">
        <v>8</v>
      </c>
      <c r="AC40" s="74">
        <v>3</v>
      </c>
      <c r="AD40" s="74">
        <v>10</v>
      </c>
      <c r="AE40" s="74">
        <v>0</v>
      </c>
      <c r="AF40" s="74">
        <v>0</v>
      </c>
      <c r="AG40" s="74">
        <v>8</v>
      </c>
      <c r="AH40" s="74"/>
      <c r="AI40" s="74">
        <v>2</v>
      </c>
      <c r="AJ40" s="74">
        <v>0</v>
      </c>
      <c r="AK40" s="130">
        <v>2</v>
      </c>
      <c r="AL40" s="74">
        <f t="shared" si="0"/>
        <v>4</v>
      </c>
      <c r="AM40" s="74">
        <f t="shared" si="1"/>
        <v>160</v>
      </c>
      <c r="AN40" s="74">
        <f t="shared" si="2"/>
        <v>20</v>
      </c>
      <c r="AO40" s="251">
        <f>20/(ROUNDUP(E40/3,0)*(1+AG40*0.2))</f>
        <v>1.9230769230769229</v>
      </c>
      <c r="AP40" s="74">
        <f t="shared" si="4"/>
        <v>8</v>
      </c>
      <c r="AQ40" s="251">
        <f>1-(F40-5)/50</f>
        <v>0.7</v>
      </c>
      <c r="AR40" s="74">
        <f>O40-ROUNDDOWN(F40/2,0)-AI40*2</f>
        <v>0</v>
      </c>
      <c r="AS40" s="74">
        <f t="shared" si="7"/>
        <v>0</v>
      </c>
      <c r="AT40" s="74">
        <f t="shared" si="10"/>
        <v>0</v>
      </c>
      <c r="AU40" s="74">
        <f t="shared" si="11"/>
        <v>0</v>
      </c>
      <c r="AV40" s="139">
        <f t="shared" ref="AV40:AV41" si="23">S40-G40*3*0.01</f>
        <v>0</v>
      </c>
      <c r="AW40" s="251">
        <f t="shared" si="13"/>
        <v>0</v>
      </c>
      <c r="AX40" s="74">
        <f t="shared" si="14"/>
        <v>0</v>
      </c>
      <c r="AY40" s="74">
        <f t="shared" si="15"/>
        <v>0</v>
      </c>
      <c r="AZ40" s="74">
        <f t="shared" si="16"/>
        <v>0</v>
      </c>
      <c r="BA40" s="74">
        <f t="shared" si="17"/>
        <v>0</v>
      </c>
      <c r="BB40" s="251">
        <f t="shared" si="18"/>
        <v>0</v>
      </c>
      <c r="BC40" s="74">
        <f t="shared" si="19"/>
        <v>0</v>
      </c>
      <c r="BD40" s="256">
        <f t="shared" si="22"/>
        <v>-7.4999999999998679E-5</v>
      </c>
      <c r="BE40" s="74">
        <f t="shared" si="20"/>
        <v>0</v>
      </c>
      <c r="BF40" s="74">
        <f t="shared" si="21"/>
        <v>0</v>
      </c>
      <c r="BG40" s="71"/>
      <c r="BH40" s="259"/>
      <c r="BI40" s="274"/>
      <c r="BJ40" s="344"/>
    </row>
    <row r="41" spans="2:63" x14ac:dyDescent="0.25">
      <c r="B41" s="73" t="s">
        <v>0</v>
      </c>
      <c r="C41" s="73" t="s">
        <v>622</v>
      </c>
      <c r="D41" s="74">
        <v>1</v>
      </c>
      <c r="E41" s="74">
        <v>5</v>
      </c>
      <c r="F41" s="74">
        <v>5</v>
      </c>
      <c r="G41" s="74">
        <v>5</v>
      </c>
      <c r="H41" s="74">
        <v>5</v>
      </c>
      <c r="I41" s="74">
        <v>9</v>
      </c>
      <c r="J41" s="74">
        <v>195</v>
      </c>
      <c r="K41" s="74">
        <v>25</v>
      </c>
      <c r="L41" s="74">
        <v>2</v>
      </c>
      <c r="M41" s="74">
        <v>11</v>
      </c>
      <c r="N41" s="251">
        <v>1</v>
      </c>
      <c r="O41" s="74">
        <v>2</v>
      </c>
      <c r="P41" s="74">
        <v>5</v>
      </c>
      <c r="Q41" s="74">
        <v>-5</v>
      </c>
      <c r="R41" s="74">
        <v>15</v>
      </c>
      <c r="S41" s="139">
        <v>0.15</v>
      </c>
      <c r="T41" s="251">
        <v>10</v>
      </c>
      <c r="U41" s="74">
        <v>2</v>
      </c>
      <c r="V41" s="74">
        <v>2</v>
      </c>
      <c r="W41" s="74">
        <v>1</v>
      </c>
      <c r="X41" s="74">
        <v>2</v>
      </c>
      <c r="Y41" s="251">
        <v>1.48</v>
      </c>
      <c r="Z41" s="74">
        <v>0</v>
      </c>
      <c r="AA41" s="256">
        <v>0</v>
      </c>
      <c r="AB41" s="74">
        <v>7</v>
      </c>
      <c r="AC41" s="74">
        <v>2</v>
      </c>
      <c r="AD41" s="74">
        <v>0</v>
      </c>
      <c r="AE41" s="74">
        <v>0</v>
      </c>
      <c r="AF41" s="74">
        <v>0</v>
      </c>
      <c r="AG41" s="74">
        <v>0</v>
      </c>
      <c r="AH41" s="74"/>
      <c r="AI41" s="74">
        <v>0</v>
      </c>
      <c r="AJ41" s="74">
        <v>0</v>
      </c>
      <c r="AK41" s="130">
        <v>0</v>
      </c>
      <c r="AL41" s="74">
        <f t="shared" si="0"/>
        <v>4</v>
      </c>
      <c r="AM41" s="74">
        <f t="shared" si="1"/>
        <v>180</v>
      </c>
      <c r="AN41" s="74">
        <f t="shared" si="2"/>
        <v>20</v>
      </c>
      <c r="AO41" s="251">
        <f>20/(ROUNDUP(E41/3,0)*(1+AG41*0.2))</f>
        <v>10</v>
      </c>
      <c r="AP41" s="74">
        <f t="shared" si="4"/>
        <v>8</v>
      </c>
      <c r="AQ41" s="251">
        <f>1-(F41-5)/50</f>
        <v>1</v>
      </c>
      <c r="AR41" s="74">
        <f>O41-ROUNDDOWN(F41/2,0)-AI41*2</f>
        <v>0</v>
      </c>
      <c r="AS41" s="74">
        <f t="shared" si="7"/>
        <v>0</v>
      </c>
      <c r="AT41" s="74">
        <f>Q41+F41</f>
        <v>0</v>
      </c>
      <c r="AU41" s="74">
        <f>R41-G41*3</f>
        <v>0</v>
      </c>
      <c r="AV41" s="139">
        <f t="shared" si="23"/>
        <v>0</v>
      </c>
      <c r="AW41" s="251">
        <f>T41-10/(ROUNDUP(G41/10,0)*(1+AH41)*0.05)</f>
        <v>-190</v>
      </c>
      <c r="AX41" s="74">
        <f>U41-ROUNDDOWN(G41/2,0)</f>
        <v>0</v>
      </c>
      <c r="AY41" s="74">
        <f>V41-(ROUNDDOWN(H41/2,0)+AJ41)</f>
        <v>0</v>
      </c>
      <c r="AZ41" s="74">
        <f>W41-(ROUNDDOWN(H41/4,0)+AJ41)</f>
        <v>0</v>
      </c>
      <c r="BA41" s="74">
        <f>X41-(ROUNDDOWN(H41/2,0)+AJ41)</f>
        <v>0</v>
      </c>
      <c r="BB41" s="251">
        <f>Y41-(1.5-((H41/2+AJ41)*0.01))</f>
        <v>4.9999999999998934E-3</v>
      </c>
      <c r="BC41" s="74">
        <f>Z41-(H41-5)</f>
        <v>0</v>
      </c>
      <c r="BD41" s="256">
        <f t="shared" si="22"/>
        <v>-1.0937500000000002E-5</v>
      </c>
      <c r="BE41" s="74">
        <f>AB41-(5+ROUNDUP(H41/4,0))</f>
        <v>0</v>
      </c>
      <c r="BF41" s="74">
        <f>AC41-ROUNDUP(H41/4,0)</f>
        <v>0</v>
      </c>
      <c r="BH41" s="253"/>
      <c r="BI41" s="274"/>
      <c r="BJ41" s="344"/>
      <c r="BK41" s="275"/>
    </row>
    <row r="42" spans="2:63" x14ac:dyDescent="0.25">
      <c r="B42" s="73" t="s">
        <v>10</v>
      </c>
      <c r="C42" s="73" t="s">
        <v>608</v>
      </c>
      <c r="D42" s="74">
        <v>1</v>
      </c>
      <c r="J42" s="74"/>
      <c r="BH42" s="253"/>
      <c r="BI42" s="274"/>
      <c r="BJ42" s="344"/>
      <c r="BK42" s="275"/>
    </row>
    <row r="43" spans="2:63" x14ac:dyDescent="0.25">
      <c r="B43" s="73" t="s">
        <v>10</v>
      </c>
      <c r="C43" s="73" t="s">
        <v>611</v>
      </c>
      <c r="D43" s="74">
        <v>1</v>
      </c>
      <c r="E43" s="74">
        <v>7</v>
      </c>
      <c r="F43" s="74">
        <v>5</v>
      </c>
      <c r="G43" s="74">
        <v>6</v>
      </c>
      <c r="H43" s="74">
        <v>2</v>
      </c>
      <c r="I43" s="74"/>
      <c r="J43" s="74">
        <v>241</v>
      </c>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v>3</v>
      </c>
      <c r="AL43" s="74"/>
      <c r="AM43" s="74">
        <f t="shared" ref="AM43:AM46" si="24">J43-E43*3-AF43*10-(D43-1)*AK43</f>
        <v>220</v>
      </c>
      <c r="BH43" s="253"/>
      <c r="BI43" s="274"/>
      <c r="BJ43" s="344"/>
      <c r="BK43" s="275"/>
    </row>
    <row r="44" spans="2:63" x14ac:dyDescent="0.25">
      <c r="B44" s="73" t="s">
        <v>10</v>
      </c>
      <c r="C44" s="73" t="s">
        <v>611</v>
      </c>
      <c r="D44" s="74">
        <v>2</v>
      </c>
      <c r="E44" s="74">
        <v>7</v>
      </c>
      <c r="F44" s="74">
        <v>5</v>
      </c>
      <c r="G44" s="74">
        <v>6</v>
      </c>
      <c r="H44" s="74">
        <v>3</v>
      </c>
      <c r="I44" s="74"/>
      <c r="J44" s="74">
        <v>244</v>
      </c>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v>3</v>
      </c>
      <c r="AL44" s="74"/>
      <c r="AM44" s="74">
        <f>J44-E44*3-AF44*10-(D44-1)*AK44</f>
        <v>220</v>
      </c>
      <c r="BI44" s="345"/>
    </row>
    <row r="45" spans="2:63" x14ac:dyDescent="0.25">
      <c r="B45" s="73" t="s">
        <v>10</v>
      </c>
      <c r="C45" s="73" t="s">
        <v>611</v>
      </c>
      <c r="D45" s="74">
        <v>3</v>
      </c>
      <c r="E45" s="74">
        <v>7</v>
      </c>
      <c r="F45" s="74">
        <v>5</v>
      </c>
      <c r="G45" s="74">
        <v>6</v>
      </c>
      <c r="H45" s="74">
        <v>4</v>
      </c>
      <c r="I45" s="74"/>
      <c r="J45" s="74">
        <v>247</v>
      </c>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v>3</v>
      </c>
      <c r="AL45" s="74"/>
      <c r="AM45" s="74">
        <f t="shared" si="24"/>
        <v>220</v>
      </c>
      <c r="BF45" t="s">
        <v>2101</v>
      </c>
      <c r="BG45" t="s">
        <v>2098</v>
      </c>
      <c r="BH45" t="s">
        <v>2099</v>
      </c>
      <c r="BI45" t="s">
        <v>2103</v>
      </c>
    </row>
    <row r="46" spans="2:63" x14ac:dyDescent="0.25">
      <c r="B46" s="73" t="s">
        <v>10</v>
      </c>
      <c r="C46" s="73" t="s">
        <v>611</v>
      </c>
      <c r="D46" s="74">
        <v>4</v>
      </c>
      <c r="E46" s="74">
        <v>7</v>
      </c>
      <c r="F46" s="74">
        <v>5</v>
      </c>
      <c r="G46" s="74">
        <v>6</v>
      </c>
      <c r="H46" s="74">
        <v>4</v>
      </c>
      <c r="I46" s="74"/>
      <c r="J46" s="74">
        <v>250</v>
      </c>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v>3</v>
      </c>
      <c r="AL46" s="74"/>
      <c r="AM46" s="74">
        <f t="shared" si="24"/>
        <v>220</v>
      </c>
      <c r="BF46">
        <v>0</v>
      </c>
      <c r="BG46">
        <v>50</v>
      </c>
      <c r="BH46" s="345">
        <v>1.18</v>
      </c>
      <c r="BI46" s="345">
        <f t="shared" ref="BI46" si="25">20/(ROUNDUP(BG46/3,0)*(1+BF46*0.2))</f>
        <v>1.1764705882352942</v>
      </c>
    </row>
    <row r="47" spans="2:63" x14ac:dyDescent="0.25">
      <c r="BF47">
        <v>0</v>
      </c>
      <c r="BG47">
        <v>100</v>
      </c>
      <c r="BH47" s="345">
        <v>0.59</v>
      </c>
      <c r="BI47" s="345">
        <f>20/(ROUNDUP(BG47/3,0)*(1+BF47*0.2))</f>
        <v>0.58823529411764708</v>
      </c>
    </row>
    <row r="48" spans="2:63" x14ac:dyDescent="0.25">
      <c r="BF48">
        <v>5</v>
      </c>
      <c r="BG48">
        <v>100</v>
      </c>
      <c r="BH48">
        <v>0.28999999999999998</v>
      </c>
      <c r="BI48" s="345">
        <f>20/(ROUNDUP(BG48/3,0)*(1+BF48*0.2))</f>
        <v>0.29411764705882354</v>
      </c>
    </row>
    <row r="49" spans="2:61" x14ac:dyDescent="0.25">
      <c r="BF49">
        <v>0</v>
      </c>
      <c r="BG49">
        <v>500</v>
      </c>
      <c r="BH49">
        <v>0.12</v>
      </c>
      <c r="BI49" s="345">
        <f t="shared" ref="BI49:BI50" si="26">20/(ROUNDUP(BG49/3,0)*(1+BF49*0.2))</f>
        <v>0.11976047904191617</v>
      </c>
    </row>
    <row r="50" spans="2:61" x14ac:dyDescent="0.25">
      <c r="BF50">
        <v>0</v>
      </c>
      <c r="BG50">
        <v>900</v>
      </c>
      <c r="BH50">
        <v>7.0000000000000007E-2</v>
      </c>
      <c r="BI50" s="345">
        <f t="shared" si="26"/>
        <v>6.6666666666666666E-2</v>
      </c>
    </row>
    <row r="52" spans="2:61" x14ac:dyDescent="0.25">
      <c r="BF52" t="s">
        <v>2101</v>
      </c>
      <c r="BG52" t="s">
        <v>2100</v>
      </c>
      <c r="BH52" t="s">
        <v>2099</v>
      </c>
      <c r="BI52" t="s">
        <v>2103</v>
      </c>
    </row>
    <row r="53" spans="2:61" x14ac:dyDescent="0.25">
      <c r="BF53">
        <v>0</v>
      </c>
      <c r="BG53">
        <v>10</v>
      </c>
      <c r="BH53">
        <v>6.67</v>
      </c>
      <c r="BI53" s="345">
        <f t="shared" ref="BI53:BI56" si="27">IF(BG53&lt;10,10,20/((2+ROUNDUP(BG53/10,0))*(1+BF53*0.05)))</f>
        <v>6.666666666666667</v>
      </c>
    </row>
    <row r="54" spans="2:61" x14ac:dyDescent="0.25">
      <c r="BF54">
        <v>0</v>
      </c>
      <c r="BG54">
        <v>20</v>
      </c>
      <c r="BH54" s="345">
        <v>5</v>
      </c>
      <c r="BI54" s="345">
        <f t="shared" si="27"/>
        <v>5</v>
      </c>
    </row>
    <row r="55" spans="2:61" x14ac:dyDescent="0.25">
      <c r="BF55">
        <v>0</v>
      </c>
      <c r="BG55">
        <v>50</v>
      </c>
      <c r="BH55">
        <v>2.86</v>
      </c>
      <c r="BI55" s="345">
        <f t="shared" si="27"/>
        <v>2.8571428571428572</v>
      </c>
    </row>
    <row r="56" spans="2:61" x14ac:dyDescent="0.25">
      <c r="BF56">
        <v>0</v>
      </c>
      <c r="BG56">
        <v>100</v>
      </c>
      <c r="BH56" s="346">
        <v>1.67</v>
      </c>
      <c r="BI56" s="345">
        <f t="shared" si="27"/>
        <v>1.6666666666666667</v>
      </c>
    </row>
    <row r="57" spans="2:61" x14ac:dyDescent="0.25">
      <c r="BF57">
        <v>20</v>
      </c>
      <c r="BG57">
        <v>100</v>
      </c>
      <c r="BH57" s="346">
        <v>0.83</v>
      </c>
      <c r="BI57" s="345">
        <f>IF(BG57&lt;10,10,20/((2+ROUNDUP(BG57/10,0))*(1+BF57*0.05)))</f>
        <v>0.83333333333333337</v>
      </c>
    </row>
    <row r="58" spans="2:61" x14ac:dyDescent="0.25">
      <c r="BF58">
        <v>0</v>
      </c>
      <c r="BG58">
        <v>500</v>
      </c>
      <c r="BH58">
        <v>0.38</v>
      </c>
      <c r="BI58" s="345">
        <f t="shared" ref="BI58:BI59" si="28">IF(BG58&lt;10,10,20/((2+ROUNDUP(BG58/10,0))*(1+BF58*0.05)))</f>
        <v>0.38461538461538464</v>
      </c>
    </row>
    <row r="59" spans="2:61" x14ac:dyDescent="0.25">
      <c r="BF59">
        <v>0</v>
      </c>
      <c r="BG59">
        <v>900</v>
      </c>
      <c r="BH59">
        <v>0.22</v>
      </c>
      <c r="BI59" s="345">
        <f t="shared" si="28"/>
        <v>0.21739130434782608</v>
      </c>
    </row>
    <row r="60" spans="2:61" x14ac:dyDescent="0.25">
      <c r="BF60">
        <v>0</v>
      </c>
      <c r="BG60">
        <v>0</v>
      </c>
      <c r="BH60" s="345">
        <v>10</v>
      </c>
      <c r="BI60" s="345">
        <f>IF(BG60&lt;10,10,20/((2+ROUNDUP(BG60/10,0))*(1+BF60*0.05)))</f>
        <v>10</v>
      </c>
    </row>
    <row r="61" spans="2:61" x14ac:dyDescent="0.25">
      <c r="BF61">
        <v>0</v>
      </c>
      <c r="BG61">
        <v>2</v>
      </c>
      <c r="BH61" s="345">
        <v>10</v>
      </c>
      <c r="BI61" s="345">
        <f t="shared" ref="BI61:BI62" si="29">IF(BG61&lt;10,10,20/((2+ROUNDUP(BG61/10,0))*(1+BF61*0.05)))</f>
        <v>10</v>
      </c>
    </row>
    <row r="62" spans="2:61" x14ac:dyDescent="0.25">
      <c r="BF62">
        <v>0</v>
      </c>
      <c r="BG62">
        <v>5</v>
      </c>
      <c r="BH62" s="345">
        <v>10</v>
      </c>
      <c r="BI62" s="345">
        <f t="shared" si="29"/>
        <v>10</v>
      </c>
    </row>
    <row r="64" spans="2:61" x14ac:dyDescent="0.25">
      <c r="B64" t="s">
        <v>1907</v>
      </c>
      <c r="C64" t="s">
        <v>1321</v>
      </c>
    </row>
    <row r="65" spans="2:4" x14ac:dyDescent="0.25">
      <c r="B65">
        <v>1020</v>
      </c>
      <c r="C65">
        <v>496</v>
      </c>
      <c r="D65" t="s">
        <v>541</v>
      </c>
    </row>
    <row r="66" spans="2:4" x14ac:dyDescent="0.25">
      <c r="B66">
        <v>35</v>
      </c>
      <c r="C66">
        <v>96</v>
      </c>
    </row>
  </sheetData>
  <mergeCells count="3">
    <mergeCell ref="I2:L2"/>
    <mergeCell ref="M2:Q2"/>
    <mergeCell ref="R2:U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Stats</vt:lpstr>
      <vt:lpstr>Skills</vt:lpstr>
      <vt:lpstr>Spells</vt:lpstr>
      <vt:lpstr>Items</vt:lpstr>
      <vt:lpstr>Buildings Benefits</vt:lpstr>
      <vt:lpstr>Units</vt:lpstr>
      <vt:lpstr>Random_Info</vt:lpstr>
      <vt:lpstr>DATA</vt:lpstr>
      <vt:lpstr>DATA_CharismaCost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Varkalas D`Lonovan</dc:creator>
  <cp:lastModifiedBy>Varkalas D`Lonovan</cp:lastModifiedBy>
  <cp:lastPrinted>2015-05-02T00:17:41Z</cp:lastPrinted>
  <dcterms:created xsi:type="dcterms:W3CDTF">2012-05-02T02:37:17Z</dcterms:created>
  <dcterms:modified xsi:type="dcterms:W3CDTF">2015-09-04T04:43:18Z</dcterms:modified>
</cp:coreProperties>
</file>